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LMJGDC\"/>
    </mc:Choice>
  </mc:AlternateContent>
  <bookViews>
    <workbookView xWindow="0" yWindow="0" windowWidth="28800" windowHeight="12300" activeTab="1"/>
  </bookViews>
  <sheets>
    <sheet name="Revenue " sheetId="1" r:id="rId1"/>
    <sheet name="Expenses" sheetId="2" r:id="rId2"/>
  </sheets>
  <externalReferences>
    <externalReference r:id="rId3"/>
  </externalReferences>
  <definedNames>
    <definedName name="_xlnm.Print_Area" localSheetId="1">Expenses!$A$1:$M$58</definedName>
    <definedName name="_xlnm.Print_Area" localSheetId="0">'Revenue '!$A$1:$O$19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2" l="1"/>
  <c r="K58" i="2" l="1"/>
  <c r="J58" i="2"/>
  <c r="I58" i="2"/>
  <c r="E58" i="2"/>
  <c r="D58" i="2"/>
  <c r="C58" i="2"/>
  <c r="L54" i="2"/>
  <c r="L27" i="2"/>
  <c r="L58" i="2" l="1"/>
  <c r="K56" i="2"/>
  <c r="C56" i="2"/>
  <c r="K54" i="2"/>
  <c r="J54" i="2"/>
  <c r="I54" i="2"/>
  <c r="G54" i="2"/>
  <c r="C54" i="2"/>
  <c r="N53" i="2"/>
  <c r="M53" i="2"/>
  <c r="J53" i="2"/>
  <c r="E53" i="2"/>
  <c r="H53" i="2" s="1"/>
  <c r="D53" i="2"/>
  <c r="N52" i="2"/>
  <c r="H52" i="2"/>
  <c r="N51" i="2"/>
  <c r="H51" i="2"/>
  <c r="D51" i="2"/>
  <c r="N50" i="2"/>
  <c r="H50" i="2"/>
  <c r="N49" i="2"/>
  <c r="H49" i="2"/>
  <c r="N48" i="2"/>
  <c r="M48" i="2"/>
  <c r="J48" i="2"/>
  <c r="E48" i="2"/>
  <c r="E54" i="2" s="1"/>
  <c r="D48" i="2"/>
  <c r="N47" i="2"/>
  <c r="H47" i="2"/>
  <c r="F47" i="2"/>
  <c r="H46" i="2"/>
  <c r="N45" i="2"/>
  <c r="H45" i="2"/>
  <c r="N44" i="2"/>
  <c r="H44" i="2"/>
  <c r="D44" i="2"/>
  <c r="N43" i="2"/>
  <c r="H43" i="2"/>
  <c r="N42" i="2"/>
  <c r="H42" i="2"/>
  <c r="F42" i="2"/>
  <c r="N41" i="2"/>
  <c r="H41" i="2"/>
  <c r="F41" i="2"/>
  <c r="N40" i="2"/>
  <c r="H40" i="2"/>
  <c r="N39" i="2"/>
  <c r="H39" i="2"/>
  <c r="N38" i="2"/>
  <c r="H38" i="2"/>
  <c r="N37" i="2"/>
  <c r="H37" i="2"/>
  <c r="F37" i="2"/>
  <c r="N36" i="2"/>
  <c r="H36" i="2"/>
  <c r="F36" i="2"/>
  <c r="F54" i="2" s="1"/>
  <c r="D36" i="2"/>
  <c r="N35" i="2"/>
  <c r="H35" i="2"/>
  <c r="N34" i="2"/>
  <c r="M34" i="2"/>
  <c r="H34" i="2"/>
  <c r="F34" i="2"/>
  <c r="D34" i="2"/>
  <c r="N33" i="2"/>
  <c r="H33" i="2"/>
  <c r="F33" i="2"/>
  <c r="N32" i="2"/>
  <c r="H32" i="2"/>
  <c r="F32" i="2"/>
  <c r="N31" i="2"/>
  <c r="H31" i="2"/>
  <c r="N30" i="2"/>
  <c r="H30" i="2"/>
  <c r="D30" i="2"/>
  <c r="D54" i="2" s="1"/>
  <c r="N29" i="2"/>
  <c r="H29" i="2"/>
  <c r="M28" i="2"/>
  <c r="H28" i="2"/>
  <c r="K27" i="2"/>
  <c r="J27" i="2"/>
  <c r="I27" i="2"/>
  <c r="G27" i="2"/>
  <c r="G56" i="2" s="1"/>
  <c r="G58" i="2" s="1"/>
  <c r="F27" i="2"/>
  <c r="C27" i="2"/>
  <c r="N26" i="2"/>
  <c r="H26" i="2"/>
  <c r="N25" i="2"/>
  <c r="H25" i="2"/>
  <c r="N24" i="2"/>
  <c r="H24" i="2"/>
  <c r="M23" i="2"/>
  <c r="N23" i="2" s="1"/>
  <c r="H23" i="2"/>
  <c r="N22" i="2"/>
  <c r="H22" i="2"/>
  <c r="M21" i="2"/>
  <c r="N21" i="2" s="1"/>
  <c r="H21" i="2"/>
  <c r="N20" i="2"/>
  <c r="H20" i="2"/>
  <c r="N19" i="2"/>
  <c r="H19" i="2"/>
  <c r="N18" i="2"/>
  <c r="H18" i="2"/>
  <c r="N17" i="2"/>
  <c r="M17" i="2"/>
  <c r="J17" i="2"/>
  <c r="E17" i="2"/>
  <c r="E27" i="2" s="1"/>
  <c r="D17" i="2"/>
  <c r="D27" i="2" s="1"/>
  <c r="N16" i="2"/>
  <c r="H16" i="2"/>
  <c r="N15" i="2"/>
  <c r="H15" i="2"/>
  <c r="N14" i="2"/>
  <c r="H14" i="2"/>
  <c r="N13" i="2"/>
  <c r="H13" i="2"/>
  <c r="M12" i="2"/>
  <c r="N12" i="2" s="1"/>
  <c r="H12" i="2"/>
  <c r="N11" i="2"/>
  <c r="H11" i="2"/>
  <c r="N10" i="2"/>
  <c r="H10" i="2"/>
  <c r="N9" i="2"/>
  <c r="H9" i="2"/>
  <c r="N8" i="2"/>
  <c r="M8" i="2"/>
  <c r="M27" i="2" s="1"/>
  <c r="N27" i="2" s="1"/>
  <c r="H8" i="2"/>
  <c r="N7" i="2"/>
  <c r="H7" i="2"/>
  <c r="I19" i="1"/>
  <c r="F19" i="1"/>
  <c r="O18" i="1"/>
  <c r="L18" i="1"/>
  <c r="G18" i="1"/>
  <c r="C18" i="1"/>
  <c r="O17" i="1"/>
  <c r="L17" i="1"/>
  <c r="G17" i="1"/>
  <c r="C17" i="1"/>
  <c r="O16" i="1"/>
  <c r="N16" i="1"/>
  <c r="K16" i="1"/>
  <c r="J16" i="1"/>
  <c r="L16" i="1" s="1"/>
  <c r="I16" i="1"/>
  <c r="D16" i="1"/>
  <c r="G16" i="1" s="1"/>
  <c r="C16" i="1"/>
  <c r="B16" i="1"/>
  <c r="O15" i="1"/>
  <c r="G15" i="1"/>
  <c r="O14" i="1"/>
  <c r="L14" i="1"/>
  <c r="G14" i="1"/>
  <c r="O13" i="1"/>
  <c r="G13" i="1"/>
  <c r="O12" i="1"/>
  <c r="L12" i="1"/>
  <c r="G12" i="1"/>
  <c r="E12" i="1"/>
  <c r="E19" i="1" s="1"/>
  <c r="O11" i="1"/>
  <c r="G11" i="1"/>
  <c r="N10" i="1"/>
  <c r="N19" i="1" s="1"/>
  <c r="K10" i="1"/>
  <c r="J10" i="1"/>
  <c r="I10" i="1"/>
  <c r="G10" i="1"/>
  <c r="D10" i="1"/>
  <c r="D19" i="1" s="1"/>
  <c r="C10" i="1"/>
  <c r="C19" i="1" s="1"/>
  <c r="B10" i="1"/>
  <c r="O9" i="1"/>
  <c r="G9" i="1"/>
  <c r="O8" i="1"/>
  <c r="G8" i="1"/>
  <c r="O7" i="1"/>
  <c r="K7" i="1"/>
  <c r="J7" i="1"/>
  <c r="I7" i="1"/>
  <c r="H7" i="1"/>
  <c r="H19" i="1" s="1"/>
  <c r="G7" i="1"/>
  <c r="B7" i="1"/>
  <c r="B19" i="1" s="1"/>
  <c r="K6" i="1"/>
  <c r="K19" i="1" s="1"/>
  <c r="J6" i="1"/>
  <c r="J19" i="1" s="1"/>
  <c r="I6" i="1"/>
  <c r="G6" i="1"/>
  <c r="O19" i="1" l="1"/>
  <c r="F56" i="2"/>
  <c r="F58" i="2" s="1"/>
  <c r="D56" i="2"/>
  <c r="I56" i="2"/>
  <c r="J56" i="2"/>
  <c r="E56" i="2"/>
  <c r="N28" i="2"/>
  <c r="M46" i="2"/>
  <c r="N46" i="2" s="1"/>
  <c r="H17" i="2"/>
  <c r="H27" i="2" s="1"/>
  <c r="H48" i="2"/>
  <c r="H54" i="2" s="1"/>
  <c r="H56" i="2" s="1"/>
  <c r="H58" i="2" s="1"/>
  <c r="G19" i="1"/>
  <c r="O6" i="1"/>
  <c r="O10" i="1"/>
  <c r="M54" i="2" l="1"/>
  <c r="N54" i="2" l="1"/>
  <c r="M56" i="2"/>
  <c r="M58" i="2" l="1"/>
  <c r="N56" i="2"/>
  <c r="N58" i="2" s="1"/>
</calcChain>
</file>

<file path=xl/comments1.xml><?xml version="1.0" encoding="utf-8"?>
<comments xmlns="http://schemas.openxmlformats.org/spreadsheetml/2006/main">
  <authors>
    <author>Tracy Yogman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Tracy Yogman:</t>
        </r>
        <r>
          <rPr>
            <sz val="9"/>
            <color indexed="81"/>
            <rFont val="Tahoma"/>
            <family val="2"/>
          </rPr>
          <t xml:space="preserve">
$171,418/mnth- KVS</t>
        </r>
      </text>
    </comment>
  </commentList>
</comments>
</file>

<file path=xl/sharedStrings.xml><?xml version="1.0" encoding="utf-8"?>
<sst xmlns="http://schemas.openxmlformats.org/spreadsheetml/2006/main" count="110" uniqueCount="95">
  <si>
    <t>LMJGDC</t>
  </si>
  <si>
    <t>2022- Tentative Commission Budget</t>
  </si>
  <si>
    <t xml:space="preserve"> 59/41%</t>
  </si>
  <si>
    <t>REVENUES</t>
  </si>
  <si>
    <t>Adopted
Budget</t>
  </si>
  <si>
    <t>Actual</t>
  </si>
  <si>
    <t>Projected</t>
  </si>
  <si>
    <t>Budget
Balance</t>
  </si>
  <si>
    <t>ORIGINAL Tentative
Budget</t>
  </si>
  <si>
    <t>UPDATED Tentative
Budget</t>
  </si>
  <si>
    <t xml:space="preserve">Tentative </t>
  </si>
  <si>
    <t>Variance in $</t>
  </si>
  <si>
    <t>2019</t>
  </si>
  <si>
    <t>2020</t>
  </si>
  <si>
    <t>Revenue Town of Mamaroneck</t>
  </si>
  <si>
    <t>Revenue Village Of Larchmont</t>
  </si>
  <si>
    <t>Insurance Recovery</t>
  </si>
  <si>
    <t>Health Insurance-Employee Deductions</t>
  </si>
  <si>
    <t>Inter-Government Charges</t>
  </si>
  <si>
    <t>Rental Income</t>
  </si>
  <si>
    <t>Miscellaneous</t>
  </si>
  <si>
    <t>Sales of Product Income</t>
  </si>
  <si>
    <t>Interest Income</t>
  </si>
  <si>
    <t>Dumpster Fees</t>
  </si>
  <si>
    <t>Refund of Appropriations - Prior Years</t>
  </si>
  <si>
    <t>Applied Surplus</t>
  </si>
  <si>
    <t>IMA - City of New Rochelle</t>
  </si>
  <si>
    <t>Total REVENUE</t>
  </si>
  <si>
    <t>Acct. #</t>
  </si>
  <si>
    <t>Description</t>
  </si>
  <si>
    <t>Adopted Budget</t>
  </si>
  <si>
    <t>Actual Expenses</t>
  </si>
  <si>
    <t>Projected 12/31/2020</t>
  </si>
  <si>
    <t xml:space="preserve">Budget
Balance </t>
  </si>
  <si>
    <t xml:space="preserve">Adopted budget  </t>
  </si>
  <si>
    <t>Year to Date as of  10/8/21</t>
  </si>
  <si>
    <t>TENTATIVE BUDGET</t>
  </si>
  <si>
    <t>11/30/20</t>
  </si>
  <si>
    <t>Operation/Maintenance</t>
  </si>
  <si>
    <t>Salaries -Full Time</t>
  </si>
  <si>
    <t>201A</t>
  </si>
  <si>
    <t>Salaries - Overtime</t>
  </si>
  <si>
    <t>Salaries-Part Time</t>
  </si>
  <si>
    <t>Materials/Supplies</t>
  </si>
  <si>
    <t>203A</t>
  </si>
  <si>
    <t>Dumpsters Waste Containers</t>
  </si>
  <si>
    <t>Equipment Repairs</t>
  </si>
  <si>
    <t>Building/Grounds Repairs</t>
  </si>
  <si>
    <t>Electricity</t>
  </si>
  <si>
    <t>Water/Sewer Rent</t>
  </si>
  <si>
    <t>Fuel Oil</t>
  </si>
  <si>
    <t>Propane Fuel</t>
  </si>
  <si>
    <t>Diesel Fuel</t>
  </si>
  <si>
    <t>Gasoline</t>
  </si>
  <si>
    <t>County Landfill</t>
  </si>
  <si>
    <t>Organic Landfill</t>
  </si>
  <si>
    <t>Uniforms</t>
  </si>
  <si>
    <t>Highway Tolls</t>
  </si>
  <si>
    <t>Service Contracts</t>
  </si>
  <si>
    <t>Exterminator</t>
  </si>
  <si>
    <t>Total Operation/Maintenance</t>
  </si>
  <si>
    <t>Salaries-Administration</t>
  </si>
  <si>
    <t>301A</t>
  </si>
  <si>
    <t>Clerical Help-Part Time</t>
  </si>
  <si>
    <t>Contingency</t>
  </si>
  <si>
    <t>Printing &amp; Stationary</t>
  </si>
  <si>
    <t>Office Supplies</t>
  </si>
  <si>
    <t>Telephone</t>
  </si>
  <si>
    <t>Sewer Tax</t>
  </si>
  <si>
    <t>Payroll Processing</t>
  </si>
  <si>
    <t>Public Notices</t>
  </si>
  <si>
    <t>Employee Retirement</t>
  </si>
  <si>
    <t>Insurance-Liability</t>
  </si>
  <si>
    <t>Insurance-Life</t>
  </si>
  <si>
    <t>Insurance-Health</t>
  </si>
  <si>
    <t>312A</t>
  </si>
  <si>
    <t>Medicare Payments</t>
  </si>
  <si>
    <t>Insurance-Disability</t>
  </si>
  <si>
    <t>Insurance -Worker's Comp</t>
  </si>
  <si>
    <t>Insurance-Unemployment</t>
  </si>
  <si>
    <t>Social Security</t>
  </si>
  <si>
    <t>316A</t>
  </si>
  <si>
    <t>Commuter Tax</t>
  </si>
  <si>
    <t>Attorney</t>
  </si>
  <si>
    <t>Recycling</t>
  </si>
  <si>
    <t>Recycling Equipment</t>
  </si>
  <si>
    <t>Dental Insurance</t>
  </si>
  <si>
    <t>Consultant</t>
  </si>
  <si>
    <t>Auditor</t>
  </si>
  <si>
    <t>Transfer to Capital</t>
  </si>
  <si>
    <t>Total General Charges</t>
  </si>
  <si>
    <t>Total Expenses</t>
  </si>
  <si>
    <t>NET</t>
  </si>
  <si>
    <t>Projected 
Actuals</t>
  </si>
  <si>
    <t xml:space="preserve">Year to Date
As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</si>
</sst>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quotePrefix="1" applyFont="1" applyAlignment="1">
      <alignment horizontal="center"/>
    </xf>
    <xf numFmtId="0" fontId="5" fillId="0" borderId="0" xfId="0" quotePrefix="1" applyFo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4" fontId="6" fillId="2" borderId="2" xfId="0" quotePrefix="1" applyNumberFormat="1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64" fontId="5" fillId="0" borderId="3" xfId="1" applyNumberFormat="1" applyFont="1" applyBorder="1"/>
    <xf numFmtId="164" fontId="5" fillId="0" borderId="4" xfId="1" applyNumberFormat="1" applyFont="1" applyBorder="1"/>
    <xf numFmtId="41" fontId="5" fillId="0" borderId="5" xfId="0" applyNumberFormat="1" applyFont="1" applyBorder="1"/>
    <xf numFmtId="41" fontId="5" fillId="0" borderId="3" xfId="0" applyNumberFormat="1" applyFont="1" applyBorder="1"/>
    <xf numFmtId="41" fontId="5" fillId="0" borderId="4" xfId="0" applyNumberFormat="1" applyFont="1" applyBorder="1"/>
    <xf numFmtId="164" fontId="5" fillId="0" borderId="6" xfId="1" applyNumberFormat="1" applyFont="1" applyBorder="1"/>
    <xf numFmtId="41" fontId="5" fillId="0" borderId="6" xfId="0" applyNumberFormat="1" applyFont="1" applyBorder="1"/>
    <xf numFmtId="0" fontId="5" fillId="0" borderId="0" xfId="0" applyFont="1" applyAlignment="1">
      <alignment horizontal="right"/>
    </xf>
    <xf numFmtId="165" fontId="5" fillId="3" borderId="7" xfId="2" applyNumberFormat="1" applyFont="1" applyFill="1" applyBorder="1"/>
    <xf numFmtId="165" fontId="5" fillId="3" borderId="8" xfId="2" applyNumberFormat="1" applyFont="1" applyFill="1" applyBorder="1"/>
    <xf numFmtId="0" fontId="4" fillId="0" borderId="0" xfId="0" applyFont="1" applyBorder="1"/>
    <xf numFmtId="41" fontId="5" fillId="0" borderId="0" xfId="0" applyNumberFormat="1" applyFont="1" applyBorder="1"/>
    <xf numFmtId="9" fontId="5" fillId="0" borderId="0" xfId="3" applyFont="1" applyBorder="1"/>
    <xf numFmtId="3" fontId="4" fillId="0" borderId="0" xfId="0" applyNumberFormat="1" applyFont="1"/>
    <xf numFmtId="9" fontId="4" fillId="0" borderId="0" xfId="0" applyNumberFormat="1" applyFont="1"/>
    <xf numFmtId="9" fontId="4" fillId="0" borderId="0" xfId="3" applyFont="1"/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14" fontId="9" fillId="2" borderId="2" xfId="0" quotePrefix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5" fillId="0" borderId="9" xfId="2" applyNumberFormat="1" applyFont="1" applyBorder="1"/>
    <xf numFmtId="41" fontId="5" fillId="0" borderId="10" xfId="0" applyNumberFormat="1" applyFont="1" applyBorder="1"/>
    <xf numFmtId="41" fontId="5" fillId="3" borderId="2" xfId="0" applyNumberFormat="1" applyFont="1" applyFill="1" applyBorder="1"/>
    <xf numFmtId="164" fontId="5" fillId="0" borderId="9" xfId="1" applyNumberFormat="1" applyFont="1" applyBorder="1"/>
    <xf numFmtId="164" fontId="5" fillId="3" borderId="11" xfId="1" applyNumberFormat="1" applyFont="1" applyFill="1" applyBorder="1"/>
    <xf numFmtId="165" fontId="5" fillId="4" borderId="7" xfId="2" applyNumberFormat="1" applyFont="1" applyFill="1" applyBorder="1"/>
    <xf numFmtId="165" fontId="5" fillId="4" borderId="8" xfId="2" applyNumberFormat="1" applyFont="1" applyFill="1" applyBorder="1"/>
    <xf numFmtId="10" fontId="0" fillId="0" borderId="0" xfId="3" applyNumberFormat="1" applyFont="1"/>
    <xf numFmtId="165" fontId="5" fillId="5" borderId="7" xfId="2" applyNumberFormat="1" applyFont="1" applyFill="1" applyBorder="1"/>
    <xf numFmtId="165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BUDGET%20-%20FY2022\GARBAGE%20COMMISSION\Garbage%20Commission-%202022%20FINAL-%20Budget-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Packet"/>
      <sheetName val="Allocation % Scenarios"/>
      <sheetName val="Revenue "/>
      <sheetName val="Expenses"/>
      <sheetName val="Fund Balance"/>
      <sheetName val="Fund Balance-CASH FLOW"/>
      <sheetName val="Proportionate Share "/>
    </sheetNames>
    <sheetDataSet>
      <sheetData sheetId="0"/>
      <sheetData sheetId="1"/>
      <sheetData sheetId="2">
        <row r="19">
          <cell r="E19">
            <v>3200756</v>
          </cell>
          <cell r="F19">
            <v>3373007.6</v>
          </cell>
          <cell r="G19">
            <v>-188083.39999999997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P17" sqref="P17"/>
    </sheetView>
  </sheetViews>
  <sheetFormatPr defaultRowHeight="15" x14ac:dyDescent="0.25"/>
  <cols>
    <col min="1" max="1" width="56.7109375" bestFit="1" customWidth="1"/>
    <col min="2" max="4" width="17.140625" bestFit="1" customWidth="1"/>
    <col min="5" max="6" width="17.140625" hidden="1" customWidth="1"/>
    <col min="7" max="7" width="15.7109375" hidden="1" customWidth="1"/>
    <col min="8" max="8" width="17.140625" bestFit="1" customWidth="1"/>
    <col min="9" max="9" width="23.28515625" hidden="1" customWidth="1"/>
    <col min="10" max="10" width="18.5703125" hidden="1" customWidth="1"/>
    <col min="11" max="11" width="18.5703125" customWidth="1"/>
    <col min="12" max="13" width="18.7109375" customWidth="1"/>
    <col min="14" max="14" width="18.5703125" customWidth="1"/>
    <col min="15" max="15" width="15.28515625" customWidth="1"/>
  </cols>
  <sheetData>
    <row r="1" spans="1:15" ht="18" x14ac:dyDescent="0.25">
      <c r="A1" s="1" t="s">
        <v>0</v>
      </c>
    </row>
    <row r="2" spans="1:15" s="2" customFormat="1" ht="18" x14ac:dyDescent="0.25">
      <c r="A2" s="1" t="s">
        <v>1</v>
      </c>
      <c r="C2" s="3"/>
    </row>
    <row r="3" spans="1:15" s="5" customFormat="1" ht="18.75" thickBot="1" x14ac:dyDescent="0.3">
      <c r="A3" s="4"/>
      <c r="N3" s="6" t="s">
        <v>2</v>
      </c>
      <c r="O3" s="7"/>
    </row>
    <row r="4" spans="1:15" s="5" customFormat="1" ht="33" customHeight="1" x14ac:dyDescent="0.25">
      <c r="A4" s="47" t="s">
        <v>3</v>
      </c>
      <c r="B4" s="8" t="s">
        <v>4</v>
      </c>
      <c r="C4" s="9" t="s">
        <v>5</v>
      </c>
      <c r="D4" s="8" t="s">
        <v>4</v>
      </c>
      <c r="E4" s="9" t="s">
        <v>5</v>
      </c>
      <c r="F4" s="9" t="s">
        <v>6</v>
      </c>
      <c r="G4" s="8" t="s">
        <v>7</v>
      </c>
      <c r="H4" s="9" t="s">
        <v>5</v>
      </c>
      <c r="I4" s="8" t="s">
        <v>8</v>
      </c>
      <c r="J4" s="8" t="s">
        <v>9</v>
      </c>
      <c r="K4" s="8" t="s">
        <v>4</v>
      </c>
      <c r="L4" s="8" t="s">
        <v>94</v>
      </c>
      <c r="M4" s="8" t="s">
        <v>93</v>
      </c>
      <c r="N4" s="8" t="s">
        <v>10</v>
      </c>
      <c r="O4" s="8" t="s">
        <v>11</v>
      </c>
    </row>
    <row r="5" spans="1:15" s="5" customFormat="1" ht="21.75" customHeight="1" thickBot="1" x14ac:dyDescent="0.3">
      <c r="A5" s="48"/>
      <c r="B5" s="10">
        <v>2019</v>
      </c>
      <c r="C5" s="11" t="s">
        <v>12</v>
      </c>
      <c r="D5" s="10">
        <v>2020</v>
      </c>
      <c r="E5" s="12">
        <v>44165</v>
      </c>
      <c r="F5" s="12">
        <v>44196</v>
      </c>
      <c r="G5" s="12">
        <v>44196</v>
      </c>
      <c r="H5" s="11" t="s">
        <v>13</v>
      </c>
      <c r="I5" s="10">
        <v>2021</v>
      </c>
      <c r="J5" s="10">
        <v>2021</v>
      </c>
      <c r="K5" s="10">
        <v>2021</v>
      </c>
      <c r="L5" s="12">
        <v>44477</v>
      </c>
      <c r="M5" s="10">
        <v>2021</v>
      </c>
      <c r="N5" s="10">
        <v>2022</v>
      </c>
      <c r="O5" s="10">
        <v>2022</v>
      </c>
    </row>
    <row r="6" spans="1:15" s="5" customFormat="1" ht="69.75" customHeight="1" x14ac:dyDescent="0.25">
      <c r="A6" s="13" t="s">
        <v>14</v>
      </c>
      <c r="B6" s="14">
        <v>1914252</v>
      </c>
      <c r="C6" s="14">
        <v>1914252</v>
      </c>
      <c r="D6" s="14">
        <v>1818425</v>
      </c>
      <c r="E6" s="14">
        <v>1666890</v>
      </c>
      <c r="F6" s="14">
        <v>1818425</v>
      </c>
      <c r="G6" s="14">
        <f>+D6-F6</f>
        <v>0</v>
      </c>
      <c r="H6" s="14">
        <v>1818425</v>
      </c>
      <c r="I6" s="14">
        <f>3238333*0.575</f>
        <v>1862041.4749999999</v>
      </c>
      <c r="J6" s="14">
        <f>3498333*1.03*0.6</f>
        <v>2161969.7940000002</v>
      </c>
      <c r="K6" s="14">
        <f>3498333*0.588</f>
        <v>2057019.8039999998</v>
      </c>
      <c r="L6" s="14">
        <v>1714182</v>
      </c>
      <c r="M6" s="14">
        <v>2057020</v>
      </c>
      <c r="N6" s="14">
        <v>2101639</v>
      </c>
      <c r="O6" s="14">
        <f>+N6-K6</f>
        <v>44619.196000000229</v>
      </c>
    </row>
    <row r="7" spans="1:15" s="5" customFormat="1" ht="69.75" customHeight="1" x14ac:dyDescent="0.25">
      <c r="A7" s="13" t="s">
        <v>15</v>
      </c>
      <c r="B7" s="13">
        <f>3611799-B6</f>
        <v>1697547</v>
      </c>
      <c r="C7" s="13">
        <v>1697546</v>
      </c>
      <c r="D7" s="15">
        <v>1612566</v>
      </c>
      <c r="E7" s="16">
        <v>1372399</v>
      </c>
      <c r="F7" s="16">
        <v>1372399</v>
      </c>
      <c r="G7" s="16">
        <f>-D7+F7</f>
        <v>-240167</v>
      </c>
      <c r="H7" s="17">
        <f>3190824-H6</f>
        <v>1372399</v>
      </c>
      <c r="I7" s="13">
        <f>3238333*0.425</f>
        <v>1376291.5249999999</v>
      </c>
      <c r="J7" s="13">
        <f>3498333*0.425</f>
        <v>1486791.5249999999</v>
      </c>
      <c r="K7" s="13">
        <f>3498333*0.412</f>
        <v>1441313.196</v>
      </c>
      <c r="L7" s="13">
        <v>1441313</v>
      </c>
      <c r="M7" s="13">
        <v>1441313</v>
      </c>
      <c r="N7" s="13">
        <v>1460461</v>
      </c>
      <c r="O7" s="13">
        <f t="shared" ref="O7:O19" si="0">+N7-K7</f>
        <v>19147.804000000004</v>
      </c>
    </row>
    <row r="8" spans="1:15" s="5" customFormat="1" ht="24.95" customHeight="1" x14ac:dyDescent="0.25">
      <c r="A8" s="14" t="s">
        <v>16</v>
      </c>
      <c r="B8" s="14">
        <v>10000</v>
      </c>
      <c r="C8" s="14">
        <v>33028</v>
      </c>
      <c r="D8" s="14">
        <v>10000</v>
      </c>
      <c r="E8" s="14">
        <v>44255</v>
      </c>
      <c r="F8" s="14">
        <v>44254.66</v>
      </c>
      <c r="G8" s="16">
        <f t="shared" ref="G8:G18" si="1">-D8+F8</f>
        <v>34254.660000000003</v>
      </c>
      <c r="H8" s="16">
        <v>83321</v>
      </c>
      <c r="I8" s="13">
        <v>10000</v>
      </c>
      <c r="J8" s="13">
        <v>10000</v>
      </c>
      <c r="K8" s="13">
        <v>10000</v>
      </c>
      <c r="L8" s="13">
        <v>5874</v>
      </c>
      <c r="M8" s="13">
        <v>7500</v>
      </c>
      <c r="N8" s="13">
        <v>10000</v>
      </c>
      <c r="O8" s="13">
        <f t="shared" si="0"/>
        <v>0</v>
      </c>
    </row>
    <row r="9" spans="1:15" s="5" customFormat="1" ht="24.95" customHeight="1" x14ac:dyDescent="0.25">
      <c r="A9" s="13" t="s">
        <v>17</v>
      </c>
      <c r="B9" s="13">
        <v>28000</v>
      </c>
      <c r="C9" s="13">
        <v>5964</v>
      </c>
      <c r="D9" s="13">
        <v>28000</v>
      </c>
      <c r="E9" s="13">
        <v>35165</v>
      </c>
      <c r="F9" s="13">
        <v>38404.86</v>
      </c>
      <c r="G9" s="16">
        <f t="shared" si="1"/>
        <v>10404.86</v>
      </c>
      <c r="H9" s="16"/>
      <c r="I9" s="13">
        <v>30000</v>
      </c>
      <c r="J9" s="13">
        <v>30000</v>
      </c>
      <c r="K9" s="13">
        <v>30000</v>
      </c>
      <c r="L9" s="13">
        <v>43675</v>
      </c>
      <c r="M9" s="13">
        <v>52404</v>
      </c>
      <c r="N9" s="13">
        <v>46000</v>
      </c>
      <c r="O9" s="13">
        <f t="shared" si="0"/>
        <v>16000</v>
      </c>
    </row>
    <row r="10" spans="1:15" s="5" customFormat="1" ht="24.95" customHeight="1" x14ac:dyDescent="0.25">
      <c r="A10" s="16" t="s">
        <v>18</v>
      </c>
      <c r="B10" s="16">
        <f>0</f>
        <v>0</v>
      </c>
      <c r="C10" s="16">
        <f>0</f>
        <v>0</v>
      </c>
      <c r="D10" s="16">
        <f>0</f>
        <v>0</v>
      </c>
      <c r="E10" s="16"/>
      <c r="F10" s="16">
        <v>0</v>
      </c>
      <c r="G10" s="16">
        <f t="shared" si="1"/>
        <v>0</v>
      </c>
      <c r="H10" s="16"/>
      <c r="I10" s="16">
        <f>0</f>
        <v>0</v>
      </c>
      <c r="J10" s="16">
        <f>0</f>
        <v>0</v>
      </c>
      <c r="K10" s="16">
        <f>0</f>
        <v>0</v>
      </c>
      <c r="L10" s="13"/>
      <c r="M10" s="13"/>
      <c r="N10" s="16">
        <f>0</f>
        <v>0</v>
      </c>
      <c r="O10" s="13">
        <f t="shared" si="0"/>
        <v>0</v>
      </c>
    </row>
    <row r="11" spans="1:15" s="5" customFormat="1" ht="24.95" customHeight="1" x14ac:dyDescent="0.25">
      <c r="A11" s="13" t="s">
        <v>19</v>
      </c>
      <c r="B11" s="13">
        <v>45100</v>
      </c>
      <c r="C11" s="13">
        <v>45170</v>
      </c>
      <c r="D11" s="13">
        <v>45100</v>
      </c>
      <c r="E11" s="13">
        <v>49687</v>
      </c>
      <c r="F11" s="13">
        <v>49687.08</v>
      </c>
      <c r="G11" s="16">
        <f t="shared" si="1"/>
        <v>4587.0800000000017</v>
      </c>
      <c r="H11" s="16">
        <v>49687</v>
      </c>
      <c r="I11" s="13">
        <v>45100</v>
      </c>
      <c r="J11" s="13">
        <v>45100</v>
      </c>
      <c r="K11" s="13">
        <v>45100</v>
      </c>
      <c r="L11" s="13">
        <v>43288</v>
      </c>
      <c r="M11" s="13">
        <v>48000</v>
      </c>
      <c r="N11" s="13">
        <v>45100</v>
      </c>
      <c r="O11" s="13">
        <f t="shared" si="0"/>
        <v>0</v>
      </c>
    </row>
    <row r="12" spans="1:15" s="5" customFormat="1" ht="24.95" customHeight="1" x14ac:dyDescent="0.25">
      <c r="A12" s="13" t="s">
        <v>20</v>
      </c>
      <c r="B12" s="13">
        <v>9000</v>
      </c>
      <c r="C12" s="13">
        <v>3565</v>
      </c>
      <c r="D12" s="13"/>
      <c r="E12" s="13">
        <f>300</f>
        <v>300</v>
      </c>
      <c r="F12" s="13">
        <v>300</v>
      </c>
      <c r="G12" s="16">
        <f t="shared" si="1"/>
        <v>300</v>
      </c>
      <c r="H12" s="16">
        <v>37414</v>
      </c>
      <c r="I12" s="13"/>
      <c r="J12" s="13"/>
      <c r="K12" s="13"/>
      <c r="L12" s="13">
        <f t="shared" ref="L12:L18" si="2">+J12-D12</f>
        <v>0</v>
      </c>
      <c r="M12" s="13"/>
      <c r="N12" s="13">
        <v>500</v>
      </c>
      <c r="O12" s="13">
        <f t="shared" si="0"/>
        <v>500</v>
      </c>
    </row>
    <row r="13" spans="1:15" s="5" customFormat="1" ht="24.95" customHeight="1" x14ac:dyDescent="0.25">
      <c r="A13" s="13" t="s">
        <v>21</v>
      </c>
      <c r="B13" s="13"/>
      <c r="C13" s="13">
        <v>14382</v>
      </c>
      <c r="D13" s="13">
        <v>12000</v>
      </c>
      <c r="E13" s="13">
        <v>16379</v>
      </c>
      <c r="F13" s="13">
        <v>17579</v>
      </c>
      <c r="G13" s="16">
        <f t="shared" si="1"/>
        <v>5579</v>
      </c>
      <c r="H13" s="16"/>
      <c r="I13" s="13">
        <v>15000</v>
      </c>
      <c r="J13" s="13">
        <v>15000</v>
      </c>
      <c r="K13" s="13">
        <v>15000</v>
      </c>
      <c r="L13" s="13">
        <v>15305</v>
      </c>
      <c r="M13" s="13">
        <v>17305</v>
      </c>
      <c r="N13" s="13">
        <v>16500</v>
      </c>
      <c r="O13" s="13">
        <f t="shared" si="0"/>
        <v>1500</v>
      </c>
    </row>
    <row r="14" spans="1:15" s="5" customFormat="1" ht="24.95" customHeight="1" x14ac:dyDescent="0.25">
      <c r="A14" s="13" t="s">
        <v>22</v>
      </c>
      <c r="B14" s="13">
        <v>450</v>
      </c>
      <c r="C14" s="13">
        <v>602</v>
      </c>
      <c r="D14" s="13">
        <v>3000</v>
      </c>
      <c r="E14" s="13">
        <v>126</v>
      </c>
      <c r="F14" s="13">
        <v>153</v>
      </c>
      <c r="G14" s="16">
        <f t="shared" si="1"/>
        <v>-2847</v>
      </c>
      <c r="H14" s="16">
        <v>155</v>
      </c>
      <c r="I14" s="13">
        <v>450</v>
      </c>
      <c r="J14" s="13">
        <v>450</v>
      </c>
      <c r="K14" s="13">
        <v>450</v>
      </c>
      <c r="L14" s="13">
        <f t="shared" si="2"/>
        <v>-2550</v>
      </c>
      <c r="M14" s="13"/>
      <c r="N14" s="13">
        <v>450</v>
      </c>
      <c r="O14" s="13">
        <f t="shared" si="0"/>
        <v>0</v>
      </c>
    </row>
    <row r="15" spans="1:15" s="5" customFormat="1" ht="24.95" customHeight="1" x14ac:dyDescent="0.25">
      <c r="A15" s="13" t="s">
        <v>23</v>
      </c>
      <c r="B15" s="13">
        <v>22000</v>
      </c>
      <c r="C15" s="13">
        <v>20529</v>
      </c>
      <c r="D15" s="13">
        <v>20000</v>
      </c>
      <c r="E15" s="13">
        <v>15555</v>
      </c>
      <c r="F15" s="13">
        <v>19805</v>
      </c>
      <c r="G15" s="16">
        <f t="shared" si="1"/>
        <v>-195</v>
      </c>
      <c r="H15" s="16">
        <v>16205</v>
      </c>
      <c r="I15" s="13">
        <v>20000</v>
      </c>
      <c r="J15" s="13">
        <v>20000</v>
      </c>
      <c r="K15" s="13">
        <v>20000</v>
      </c>
      <c r="L15" s="13">
        <v>31480</v>
      </c>
      <c r="M15" s="13">
        <v>32300</v>
      </c>
      <c r="N15" s="13">
        <v>22000</v>
      </c>
      <c r="O15" s="13">
        <f t="shared" si="0"/>
        <v>2000</v>
      </c>
    </row>
    <row r="16" spans="1:15" s="5" customFormat="1" ht="24.95" customHeight="1" x14ac:dyDescent="0.25">
      <c r="A16" s="13" t="s">
        <v>24</v>
      </c>
      <c r="B16" s="13">
        <f>0</f>
        <v>0</v>
      </c>
      <c r="C16" s="13">
        <f>0</f>
        <v>0</v>
      </c>
      <c r="D16" s="13">
        <f>0</f>
        <v>0</v>
      </c>
      <c r="E16" s="13"/>
      <c r="F16" s="13">
        <v>0</v>
      </c>
      <c r="G16" s="16">
        <f t="shared" si="1"/>
        <v>0</v>
      </c>
      <c r="H16" s="16"/>
      <c r="I16" s="13">
        <f>0</f>
        <v>0</v>
      </c>
      <c r="J16" s="13">
        <f>0</f>
        <v>0</v>
      </c>
      <c r="K16" s="13">
        <f>0</f>
        <v>0</v>
      </c>
      <c r="L16" s="13">
        <f t="shared" si="2"/>
        <v>0</v>
      </c>
      <c r="M16" s="13"/>
      <c r="N16" s="13">
        <f>0</f>
        <v>0</v>
      </c>
      <c r="O16" s="13">
        <f t="shared" si="0"/>
        <v>0</v>
      </c>
    </row>
    <row r="17" spans="1:15" s="5" customFormat="1" ht="24.95" customHeight="1" x14ac:dyDescent="0.25">
      <c r="A17" s="13" t="s">
        <v>25</v>
      </c>
      <c r="B17" s="13"/>
      <c r="C17" s="13">
        <f>0</f>
        <v>0</v>
      </c>
      <c r="D17" s="13"/>
      <c r="E17" s="13"/>
      <c r="F17" s="13"/>
      <c r="G17" s="16">
        <f t="shared" si="1"/>
        <v>0</v>
      </c>
      <c r="H17" s="16"/>
      <c r="I17" s="13">
        <v>130000</v>
      </c>
      <c r="J17" s="13"/>
      <c r="K17" s="13"/>
      <c r="L17" s="13">
        <f t="shared" si="2"/>
        <v>0</v>
      </c>
      <c r="M17" s="13"/>
      <c r="N17" s="13">
        <v>47000</v>
      </c>
      <c r="O17" s="13">
        <f t="shared" si="0"/>
        <v>47000</v>
      </c>
    </row>
    <row r="18" spans="1:15" s="5" customFormat="1" ht="24.95" customHeight="1" thickBot="1" x14ac:dyDescent="0.3">
      <c r="A18" s="13" t="s">
        <v>26</v>
      </c>
      <c r="B18" s="18">
        <v>10000</v>
      </c>
      <c r="C18" s="18">
        <f>0</f>
        <v>0</v>
      </c>
      <c r="D18" s="18">
        <v>12000</v>
      </c>
      <c r="E18" s="18"/>
      <c r="F18" s="18">
        <v>12000</v>
      </c>
      <c r="G18" s="16">
        <f t="shared" si="1"/>
        <v>0</v>
      </c>
      <c r="H18" s="19"/>
      <c r="I18" s="18">
        <v>12000</v>
      </c>
      <c r="J18" s="18">
        <v>12000</v>
      </c>
      <c r="K18" s="18">
        <v>12000</v>
      </c>
      <c r="L18" s="13">
        <f t="shared" si="2"/>
        <v>0</v>
      </c>
      <c r="M18" s="18">
        <v>12000</v>
      </c>
      <c r="N18" s="18">
        <v>13000</v>
      </c>
      <c r="O18" s="13">
        <f t="shared" si="0"/>
        <v>1000</v>
      </c>
    </row>
    <row r="19" spans="1:15" s="5" customFormat="1" ht="18.75" thickBot="1" x14ac:dyDescent="0.3">
      <c r="A19" s="20" t="s">
        <v>27</v>
      </c>
      <c r="B19" s="21">
        <f t="shared" ref="B19:H19" si="3">SUM(B6:B18)</f>
        <v>3736349</v>
      </c>
      <c r="C19" s="21">
        <f>SUM(C6:C18)</f>
        <v>3735038</v>
      </c>
      <c r="D19" s="21">
        <f t="shared" si="3"/>
        <v>3561091</v>
      </c>
      <c r="E19" s="21">
        <f t="shared" si="3"/>
        <v>3200756</v>
      </c>
      <c r="F19" s="21">
        <f t="shared" si="3"/>
        <v>3373007.6</v>
      </c>
      <c r="G19" s="22">
        <f t="shared" si="3"/>
        <v>-188083.39999999997</v>
      </c>
      <c r="H19" s="21">
        <f t="shared" si="3"/>
        <v>3377606</v>
      </c>
      <c r="I19" s="22">
        <f t="shared" ref="I19:K19" si="4">SUM(I6:I18)</f>
        <v>3500883</v>
      </c>
      <c r="J19" s="22">
        <f t="shared" si="4"/>
        <v>3781311.3190000001</v>
      </c>
      <c r="K19" s="22">
        <f t="shared" si="4"/>
        <v>3630883</v>
      </c>
      <c r="L19" s="22">
        <v>3295811</v>
      </c>
      <c r="M19" s="22">
        <v>3655842</v>
      </c>
      <c r="N19" s="22">
        <f t="shared" ref="N19" si="5">SUM(N6:N18)</f>
        <v>3762650</v>
      </c>
      <c r="O19" s="22">
        <f t="shared" si="0"/>
        <v>131767</v>
      </c>
    </row>
    <row r="20" spans="1:15" s="5" customFormat="1" ht="18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N20" s="25"/>
      <c r="O20" s="24"/>
    </row>
    <row r="21" spans="1:15" s="5" customFormat="1" ht="18" x14ac:dyDescent="0.25"/>
    <row r="22" spans="1:15" s="5" customFormat="1" ht="18" x14ac:dyDescent="0.25">
      <c r="B22" s="26"/>
      <c r="C22" s="27"/>
      <c r="D22" s="26"/>
      <c r="E22" s="26"/>
      <c r="I22" s="26"/>
      <c r="J22" s="26"/>
      <c r="K22" s="26"/>
      <c r="N22" s="28"/>
      <c r="O22" s="26"/>
    </row>
    <row r="23" spans="1:15" s="5" customFormat="1" ht="18" x14ac:dyDescent="0.25">
      <c r="B23" s="26"/>
      <c r="C23" s="27"/>
      <c r="D23" s="26"/>
      <c r="E23" s="26"/>
      <c r="I23" s="26"/>
      <c r="J23" s="26"/>
      <c r="K23" s="26"/>
      <c r="N23" s="26"/>
      <c r="O23" s="26"/>
    </row>
    <row r="24" spans="1:15" s="5" customFormat="1" ht="18" x14ac:dyDescent="0.25"/>
  </sheetData>
  <mergeCells count="1">
    <mergeCell ref="A4:A5"/>
  </mergeCells>
  <pageMargins left="0.2" right="0.2" top="0.75" bottom="0.75" header="0.3" footer="0.3"/>
  <pageSetup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33" sqref="J33"/>
    </sheetView>
  </sheetViews>
  <sheetFormatPr defaultRowHeight="15" x14ac:dyDescent="0.25"/>
  <cols>
    <col min="1" max="1" width="10.7109375" customWidth="1"/>
    <col min="2" max="2" width="49.42578125" customWidth="1"/>
    <col min="3" max="3" width="21.140625" customWidth="1"/>
    <col min="4" max="4" width="18.7109375" customWidth="1"/>
    <col min="5" max="5" width="17.140625" customWidth="1"/>
    <col min="6" max="6" width="18.28515625" hidden="1" customWidth="1"/>
    <col min="7" max="7" width="17.140625" hidden="1" customWidth="1"/>
    <col min="8" max="8" width="1" hidden="1" customWidth="1"/>
    <col min="9" max="10" width="18.85546875" customWidth="1"/>
    <col min="11" max="12" width="19.5703125" customWidth="1"/>
    <col min="13" max="14" width="19.140625" customWidth="1"/>
  </cols>
  <sheetData>
    <row r="1" spans="1:14" ht="18" x14ac:dyDescent="0.25">
      <c r="A1" s="1" t="s">
        <v>0</v>
      </c>
      <c r="B1" s="2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" x14ac:dyDescent="0.25">
      <c r="A2" s="1" t="s">
        <v>1</v>
      </c>
      <c r="B2" s="1"/>
      <c r="C2" s="30"/>
      <c r="D2" s="30"/>
      <c r="E2" s="30"/>
      <c r="F2" s="30"/>
      <c r="G2" s="30"/>
      <c r="H2" s="31"/>
      <c r="I2" s="31"/>
      <c r="J2" s="30"/>
      <c r="K2" s="30"/>
      <c r="L2" s="30"/>
      <c r="M2" s="30"/>
      <c r="N2" s="30"/>
    </row>
    <row r="3" spans="1:14" ht="18.75" thickBot="1" x14ac:dyDescent="0.3">
      <c r="A3" s="1"/>
      <c r="B3" s="1"/>
      <c r="C3" s="30"/>
      <c r="D3" s="30"/>
      <c r="E3" s="30"/>
      <c r="F3" s="30"/>
      <c r="G3" s="30"/>
      <c r="H3" s="31"/>
      <c r="I3" s="31"/>
      <c r="J3" s="30"/>
      <c r="K3" s="30"/>
      <c r="L3" s="30"/>
      <c r="M3" s="30"/>
      <c r="N3" s="30"/>
    </row>
    <row r="4" spans="1:14" ht="48.75" customHeight="1" x14ac:dyDescent="0.25">
      <c r="A4" s="49" t="s">
        <v>28</v>
      </c>
      <c r="B4" s="49" t="s">
        <v>29</v>
      </c>
      <c r="C4" s="32" t="s">
        <v>30</v>
      </c>
      <c r="D4" s="32" t="s">
        <v>31</v>
      </c>
      <c r="E4" s="32" t="s">
        <v>30</v>
      </c>
      <c r="F4" s="32" t="s">
        <v>31</v>
      </c>
      <c r="G4" s="49" t="s">
        <v>32</v>
      </c>
      <c r="H4" s="8" t="s">
        <v>33</v>
      </c>
      <c r="I4" s="32" t="s">
        <v>31</v>
      </c>
      <c r="J4" s="8" t="s">
        <v>34</v>
      </c>
      <c r="K4" s="8" t="s">
        <v>35</v>
      </c>
      <c r="L4" s="8" t="s">
        <v>93</v>
      </c>
      <c r="M4" s="8" t="s">
        <v>36</v>
      </c>
      <c r="N4" s="8" t="s">
        <v>11</v>
      </c>
    </row>
    <row r="5" spans="1:14" ht="24.75" customHeight="1" thickBot="1" x14ac:dyDescent="0.3">
      <c r="A5" s="50"/>
      <c r="B5" s="50"/>
      <c r="C5" s="33" t="s">
        <v>12</v>
      </c>
      <c r="D5" s="33" t="s">
        <v>12</v>
      </c>
      <c r="E5" s="34">
        <v>2020</v>
      </c>
      <c r="F5" s="35" t="s">
        <v>37</v>
      </c>
      <c r="G5" s="50"/>
      <c r="H5" s="12">
        <v>44196</v>
      </c>
      <c r="I5" s="33" t="s">
        <v>13</v>
      </c>
      <c r="J5" s="34">
        <v>2021</v>
      </c>
      <c r="K5" s="34">
        <v>2021</v>
      </c>
      <c r="L5" s="34">
        <v>2021</v>
      </c>
      <c r="M5" s="34">
        <v>2022</v>
      </c>
      <c r="N5" s="34">
        <v>2022</v>
      </c>
    </row>
    <row r="6" spans="1:14" ht="18.75" thickBot="1" x14ac:dyDescent="0.3">
      <c r="A6" s="36">
        <v>200</v>
      </c>
      <c r="B6" s="4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8" x14ac:dyDescent="0.25">
      <c r="A7" s="16">
        <v>201</v>
      </c>
      <c r="B7" s="16" t="s">
        <v>39</v>
      </c>
      <c r="C7" s="37">
        <v>1490249</v>
      </c>
      <c r="D7" s="37">
        <v>1412980</v>
      </c>
      <c r="E7" s="37">
        <v>1507616</v>
      </c>
      <c r="F7" s="37">
        <v>1336923.45</v>
      </c>
      <c r="G7" s="37">
        <v>1448333.75</v>
      </c>
      <c r="H7" s="37">
        <f>+E7-G7</f>
        <v>59282.25</v>
      </c>
      <c r="I7" s="37">
        <v>1461701</v>
      </c>
      <c r="J7" s="37">
        <v>1388099</v>
      </c>
      <c r="K7" s="37">
        <v>1078202</v>
      </c>
      <c r="L7" s="37">
        <v>1410660</v>
      </c>
      <c r="M7" s="37">
        <v>1421247</v>
      </c>
      <c r="N7" s="37">
        <f>+M7-J7</f>
        <v>33148</v>
      </c>
    </row>
    <row r="8" spans="1:14" ht="18" x14ac:dyDescent="0.25">
      <c r="A8" s="16" t="s">
        <v>40</v>
      </c>
      <c r="B8" s="16" t="s">
        <v>41</v>
      </c>
      <c r="C8" s="16">
        <v>50000</v>
      </c>
      <c r="D8" s="16">
        <v>50428</v>
      </c>
      <c r="E8" s="16">
        <v>45000</v>
      </c>
      <c r="F8" s="16">
        <v>76755.520000000004</v>
      </c>
      <c r="G8" s="16">
        <v>80000</v>
      </c>
      <c r="H8" s="16">
        <f t="shared" ref="H8:H26" si="0">+E8-G8</f>
        <v>-35000</v>
      </c>
      <c r="I8" s="16">
        <v>81390</v>
      </c>
      <c r="J8" s="16">
        <v>50000</v>
      </c>
      <c r="K8" s="16">
        <v>60196</v>
      </c>
      <c r="L8" s="16">
        <v>82000</v>
      </c>
      <c r="M8" s="16">
        <f>50000*1.02</f>
        <v>51000</v>
      </c>
      <c r="N8" s="16">
        <f t="shared" ref="N8:N56" si="1">+M8-J8</f>
        <v>1000</v>
      </c>
    </row>
    <row r="9" spans="1:14" ht="18" x14ac:dyDescent="0.25">
      <c r="A9" s="16">
        <v>202</v>
      </c>
      <c r="B9" s="16" t="s">
        <v>42</v>
      </c>
      <c r="C9" s="16">
        <v>60000</v>
      </c>
      <c r="D9" s="16">
        <v>85760</v>
      </c>
      <c r="E9" s="16">
        <v>60000</v>
      </c>
      <c r="F9" s="16">
        <v>61694</v>
      </c>
      <c r="G9" s="16">
        <v>65000</v>
      </c>
      <c r="H9" s="16">
        <f t="shared" si="0"/>
        <v>-5000</v>
      </c>
      <c r="I9" s="16">
        <v>65820</v>
      </c>
      <c r="J9" s="16">
        <v>60000</v>
      </c>
      <c r="K9" s="16">
        <v>47795</v>
      </c>
      <c r="L9" s="16">
        <v>62000</v>
      </c>
      <c r="M9" s="16">
        <v>61200</v>
      </c>
      <c r="N9" s="16">
        <f t="shared" si="1"/>
        <v>1200</v>
      </c>
    </row>
    <row r="10" spans="1:14" ht="18" x14ac:dyDescent="0.25">
      <c r="A10" s="16">
        <v>203</v>
      </c>
      <c r="B10" s="16" t="s">
        <v>43</v>
      </c>
      <c r="C10" s="16">
        <v>13000</v>
      </c>
      <c r="D10" s="16">
        <v>10650</v>
      </c>
      <c r="E10" s="16">
        <v>13000</v>
      </c>
      <c r="F10" s="16">
        <v>13407.37</v>
      </c>
      <c r="G10" s="16">
        <v>14407.37</v>
      </c>
      <c r="H10" s="16">
        <f t="shared" si="0"/>
        <v>-1407.3700000000008</v>
      </c>
      <c r="I10" s="16">
        <v>15140</v>
      </c>
      <c r="J10" s="16">
        <v>13000</v>
      </c>
      <c r="K10" s="16">
        <v>9089</v>
      </c>
      <c r="L10" s="16">
        <v>11500</v>
      </c>
      <c r="M10" s="16">
        <v>13000</v>
      </c>
      <c r="N10" s="16">
        <f t="shared" si="1"/>
        <v>0</v>
      </c>
    </row>
    <row r="11" spans="1:14" ht="18" x14ac:dyDescent="0.25">
      <c r="A11" s="16" t="s">
        <v>44</v>
      </c>
      <c r="B11" s="16" t="s">
        <v>45</v>
      </c>
      <c r="C11" s="16">
        <v>19000</v>
      </c>
      <c r="D11" s="16">
        <v>20804</v>
      </c>
      <c r="E11" s="19">
        <v>22000</v>
      </c>
      <c r="F11" s="19">
        <v>15310</v>
      </c>
      <c r="G11" s="19">
        <v>17910</v>
      </c>
      <c r="H11" s="19">
        <f t="shared" si="0"/>
        <v>4090</v>
      </c>
      <c r="I11" s="19">
        <v>15310</v>
      </c>
      <c r="J11" s="19">
        <v>22000</v>
      </c>
      <c r="K11" s="19">
        <v>31078</v>
      </c>
      <c r="L11" s="19">
        <v>32000</v>
      </c>
      <c r="M11" s="19">
        <v>25000</v>
      </c>
      <c r="N11" s="19">
        <f t="shared" si="1"/>
        <v>3000</v>
      </c>
    </row>
    <row r="12" spans="1:14" ht="18" x14ac:dyDescent="0.25">
      <c r="A12" s="16">
        <v>204</v>
      </c>
      <c r="B12" s="16" t="s">
        <v>46</v>
      </c>
      <c r="C12" s="16">
        <v>22000</v>
      </c>
      <c r="D12" s="16">
        <v>13647</v>
      </c>
      <c r="E12" s="16">
        <v>22000</v>
      </c>
      <c r="F12" s="16">
        <v>11232.88</v>
      </c>
      <c r="G12" s="16">
        <v>13232.88</v>
      </c>
      <c r="H12" s="16">
        <f t="shared" si="0"/>
        <v>8767.1200000000008</v>
      </c>
      <c r="I12" s="16">
        <v>11854</v>
      </c>
      <c r="J12" s="16">
        <v>22000</v>
      </c>
      <c r="K12" s="16">
        <v>7069</v>
      </c>
      <c r="L12" s="16">
        <v>25000</v>
      </c>
      <c r="M12" s="16">
        <f>22000</f>
        <v>22000</v>
      </c>
      <c r="N12" s="16">
        <f t="shared" si="1"/>
        <v>0</v>
      </c>
    </row>
    <row r="13" spans="1:14" ht="18" x14ac:dyDescent="0.25">
      <c r="A13" s="16">
        <v>205</v>
      </c>
      <c r="B13" s="16" t="s">
        <v>47</v>
      </c>
      <c r="C13" s="16">
        <v>10000</v>
      </c>
      <c r="D13" s="16">
        <v>11530</v>
      </c>
      <c r="E13" s="17">
        <v>10000</v>
      </c>
      <c r="F13" s="17">
        <v>12746.72</v>
      </c>
      <c r="G13" s="17">
        <v>16746.72</v>
      </c>
      <c r="H13" s="17">
        <f t="shared" si="0"/>
        <v>-6746.7200000000012</v>
      </c>
      <c r="I13" s="17">
        <v>12746</v>
      </c>
      <c r="J13" s="17">
        <v>12000</v>
      </c>
      <c r="K13" s="17">
        <v>21133</v>
      </c>
      <c r="L13" s="17">
        <v>20133</v>
      </c>
      <c r="M13" s="17">
        <v>12500</v>
      </c>
      <c r="N13" s="17">
        <f t="shared" si="1"/>
        <v>500</v>
      </c>
    </row>
    <row r="14" spans="1:14" ht="18" x14ac:dyDescent="0.25">
      <c r="A14" s="16">
        <v>206</v>
      </c>
      <c r="B14" s="16" t="s">
        <v>48</v>
      </c>
      <c r="C14" s="16">
        <v>7000</v>
      </c>
      <c r="D14" s="16">
        <v>5870</v>
      </c>
      <c r="E14" s="16">
        <v>6000</v>
      </c>
      <c r="F14" s="16">
        <v>6199.53</v>
      </c>
      <c r="G14" s="16">
        <v>7387.78</v>
      </c>
      <c r="H14" s="16">
        <f t="shared" si="0"/>
        <v>-1387.7799999999997</v>
      </c>
      <c r="I14" s="16">
        <v>7899</v>
      </c>
      <c r="J14" s="16">
        <v>6500</v>
      </c>
      <c r="K14" s="16">
        <v>5789</v>
      </c>
      <c r="L14" s="16">
        <v>5789</v>
      </c>
      <c r="M14" s="16">
        <v>7500</v>
      </c>
      <c r="N14" s="16">
        <f t="shared" si="1"/>
        <v>1000</v>
      </c>
    </row>
    <row r="15" spans="1:14" ht="18" x14ac:dyDescent="0.25">
      <c r="A15" s="16">
        <v>207</v>
      </c>
      <c r="B15" s="16" t="s">
        <v>49</v>
      </c>
      <c r="C15" s="16">
        <v>700</v>
      </c>
      <c r="D15" s="16">
        <v>5440</v>
      </c>
      <c r="E15" s="16">
        <v>700</v>
      </c>
      <c r="F15" s="16">
        <v>799.21</v>
      </c>
      <c r="G15" s="16">
        <v>799.21</v>
      </c>
      <c r="H15" s="16">
        <f t="shared" si="0"/>
        <v>-99.210000000000036</v>
      </c>
      <c r="I15" s="16">
        <v>967</v>
      </c>
      <c r="J15" s="16">
        <v>700</v>
      </c>
      <c r="K15" s="16">
        <v>454</v>
      </c>
      <c r="L15" s="16">
        <v>454</v>
      </c>
      <c r="M15" s="16">
        <v>800</v>
      </c>
      <c r="N15" s="16">
        <f t="shared" si="1"/>
        <v>100</v>
      </c>
    </row>
    <row r="16" spans="1:14" ht="18" x14ac:dyDescent="0.25">
      <c r="A16" s="16">
        <v>208</v>
      </c>
      <c r="B16" s="16" t="s">
        <v>50</v>
      </c>
      <c r="C16" s="16">
        <v>5000</v>
      </c>
      <c r="D16" s="16">
        <v>542</v>
      </c>
      <c r="E16" s="16">
        <v>3750</v>
      </c>
      <c r="F16" s="16">
        <v>1907.71</v>
      </c>
      <c r="G16" s="16">
        <v>2288.71</v>
      </c>
      <c r="H16" s="16">
        <f t="shared" si="0"/>
        <v>1461.29</v>
      </c>
      <c r="I16" s="16">
        <v>3569</v>
      </c>
      <c r="J16" s="16">
        <v>4000</v>
      </c>
      <c r="K16" s="16">
        <v>1575</v>
      </c>
      <c r="L16" s="16">
        <v>2775</v>
      </c>
      <c r="M16" s="16">
        <v>4300</v>
      </c>
      <c r="N16" s="16">
        <f t="shared" si="1"/>
        <v>300</v>
      </c>
    </row>
    <row r="17" spans="1:14" ht="18" x14ac:dyDescent="0.25">
      <c r="A17" s="16">
        <v>209</v>
      </c>
      <c r="B17" s="16" t="s">
        <v>51</v>
      </c>
      <c r="C17" s="16"/>
      <c r="D17" s="16">
        <f>0</f>
        <v>0</v>
      </c>
      <c r="E17" s="16">
        <f>0</f>
        <v>0</v>
      </c>
      <c r="F17" s="16"/>
      <c r="G17" s="16">
        <v>0</v>
      </c>
      <c r="H17" s="16">
        <f t="shared" si="0"/>
        <v>0</v>
      </c>
      <c r="I17" s="16"/>
      <c r="J17" s="16">
        <f>0</f>
        <v>0</v>
      </c>
      <c r="K17" s="16"/>
      <c r="L17" s="16"/>
      <c r="M17" s="16">
        <f>0</f>
        <v>0</v>
      </c>
      <c r="N17" s="16">
        <f t="shared" si="1"/>
        <v>0</v>
      </c>
    </row>
    <row r="18" spans="1:14" ht="18" x14ac:dyDescent="0.25">
      <c r="A18" s="16">
        <v>210</v>
      </c>
      <c r="B18" s="16" t="s">
        <v>52</v>
      </c>
      <c r="C18" s="16">
        <v>55000</v>
      </c>
      <c r="D18" s="16">
        <v>38734</v>
      </c>
      <c r="E18" s="16">
        <v>50000</v>
      </c>
      <c r="F18" s="16">
        <v>29805.56</v>
      </c>
      <c r="G18" s="16">
        <v>37605.56</v>
      </c>
      <c r="H18" s="16">
        <f t="shared" si="0"/>
        <v>12394.440000000002</v>
      </c>
      <c r="I18" s="16">
        <v>37604</v>
      </c>
      <c r="J18" s="16">
        <v>45000</v>
      </c>
      <c r="K18" s="16">
        <v>23251</v>
      </c>
      <c r="L18" s="16">
        <v>46500</v>
      </c>
      <c r="M18" s="16">
        <v>52000</v>
      </c>
      <c r="N18" s="16">
        <f t="shared" si="1"/>
        <v>7000</v>
      </c>
    </row>
    <row r="19" spans="1:14" ht="18" x14ac:dyDescent="0.25">
      <c r="A19" s="16">
        <v>211</v>
      </c>
      <c r="B19" s="16" t="s">
        <v>53</v>
      </c>
      <c r="C19" s="16">
        <v>1500</v>
      </c>
      <c r="D19" s="16">
        <v>0</v>
      </c>
      <c r="E19" s="16">
        <v>1000</v>
      </c>
      <c r="F19" s="16"/>
      <c r="G19" s="16">
        <v>0</v>
      </c>
      <c r="H19" s="16">
        <f t="shared" si="0"/>
        <v>1000</v>
      </c>
      <c r="I19" s="16">
        <v>660</v>
      </c>
      <c r="J19" s="16">
        <v>1000</v>
      </c>
      <c r="K19" s="16">
        <v>450</v>
      </c>
      <c r="L19" s="16">
        <v>850</v>
      </c>
      <c r="M19" s="16">
        <v>1200</v>
      </c>
      <c r="N19" s="16">
        <f t="shared" si="1"/>
        <v>200</v>
      </c>
    </row>
    <row r="20" spans="1:14" ht="18" x14ac:dyDescent="0.25">
      <c r="A20" s="16">
        <v>212</v>
      </c>
      <c r="B20" s="16" t="s">
        <v>54</v>
      </c>
      <c r="C20" s="16">
        <v>225000</v>
      </c>
      <c r="D20" s="16">
        <v>228068</v>
      </c>
      <c r="E20" s="16">
        <v>220000</v>
      </c>
      <c r="F20" s="16">
        <v>174612.74</v>
      </c>
      <c r="G20" s="16">
        <v>229613</v>
      </c>
      <c r="H20" s="16">
        <f t="shared" si="0"/>
        <v>-9613</v>
      </c>
      <c r="I20" s="16">
        <v>239041</v>
      </c>
      <c r="J20" s="16">
        <v>220000</v>
      </c>
      <c r="K20" s="16">
        <v>162301</v>
      </c>
      <c r="L20" s="16">
        <v>260000</v>
      </c>
      <c r="M20" s="16">
        <v>240000</v>
      </c>
      <c r="N20" s="16">
        <f t="shared" si="1"/>
        <v>20000</v>
      </c>
    </row>
    <row r="21" spans="1:14" ht="18" x14ac:dyDescent="0.25">
      <c r="A21" s="16">
        <v>213</v>
      </c>
      <c r="B21" s="16" t="s">
        <v>55</v>
      </c>
      <c r="C21" s="16">
        <v>20000</v>
      </c>
      <c r="D21" s="16">
        <v>18397</v>
      </c>
      <c r="E21" s="16">
        <v>20000</v>
      </c>
      <c r="F21" s="16">
        <v>19910.64</v>
      </c>
      <c r="G21" s="16">
        <v>20141</v>
      </c>
      <c r="H21" s="16">
        <f t="shared" si="0"/>
        <v>-141</v>
      </c>
      <c r="I21" s="16">
        <v>20479</v>
      </c>
      <c r="J21" s="16">
        <v>20000</v>
      </c>
      <c r="K21" s="16">
        <v>13961</v>
      </c>
      <c r="L21" s="16">
        <v>17261</v>
      </c>
      <c r="M21" s="16">
        <f>20000*1.02</f>
        <v>20400</v>
      </c>
      <c r="N21" s="16">
        <f t="shared" si="1"/>
        <v>400</v>
      </c>
    </row>
    <row r="22" spans="1:14" ht="18" x14ac:dyDescent="0.25">
      <c r="A22" s="16">
        <v>214</v>
      </c>
      <c r="B22" s="16" t="s">
        <v>56</v>
      </c>
      <c r="C22" s="16">
        <v>11000</v>
      </c>
      <c r="D22" s="16">
        <v>14710</v>
      </c>
      <c r="E22" s="16">
        <v>10000</v>
      </c>
      <c r="F22" s="16">
        <v>5631.16</v>
      </c>
      <c r="G22" s="16">
        <v>9131.16</v>
      </c>
      <c r="H22" s="16">
        <f t="shared" si="0"/>
        <v>868.84000000000015</v>
      </c>
      <c r="I22" s="16">
        <v>15426</v>
      </c>
      <c r="J22" s="16">
        <v>8500</v>
      </c>
      <c r="K22" s="16">
        <v>0</v>
      </c>
      <c r="L22" s="16">
        <v>8000</v>
      </c>
      <c r="M22" s="16">
        <v>9000</v>
      </c>
      <c r="N22" s="16">
        <f t="shared" si="1"/>
        <v>500</v>
      </c>
    </row>
    <row r="23" spans="1:14" ht="18" x14ac:dyDescent="0.25">
      <c r="A23" s="16">
        <v>215</v>
      </c>
      <c r="B23" s="16" t="s">
        <v>57</v>
      </c>
      <c r="C23" s="16">
        <v>5000</v>
      </c>
      <c r="D23" s="16">
        <v>6595</v>
      </c>
      <c r="E23" s="16">
        <v>6000</v>
      </c>
      <c r="F23" s="16">
        <v>9501.2800000000007</v>
      </c>
      <c r="G23" s="16">
        <v>12546.28</v>
      </c>
      <c r="H23" s="16">
        <f t="shared" si="0"/>
        <v>-6546.2800000000007</v>
      </c>
      <c r="I23" s="16">
        <v>10596</v>
      </c>
      <c r="J23" s="16">
        <v>10000</v>
      </c>
      <c r="K23" s="16">
        <v>7145</v>
      </c>
      <c r="L23" s="16">
        <v>8788</v>
      </c>
      <c r="M23" s="16">
        <f>10000*1.02</f>
        <v>10200</v>
      </c>
      <c r="N23" s="16">
        <f t="shared" si="1"/>
        <v>200</v>
      </c>
    </row>
    <row r="24" spans="1:14" ht="18" x14ac:dyDescent="0.25">
      <c r="A24" s="16">
        <v>216</v>
      </c>
      <c r="B24" s="16" t="s">
        <v>58</v>
      </c>
      <c r="C24" s="16">
        <v>37000</v>
      </c>
      <c r="D24" s="16">
        <v>38683</v>
      </c>
      <c r="E24" s="16">
        <v>40000</v>
      </c>
      <c r="F24" s="16">
        <v>37453.360000000001</v>
      </c>
      <c r="G24" s="16">
        <v>44644</v>
      </c>
      <c r="H24" s="16">
        <f t="shared" si="0"/>
        <v>-4644</v>
      </c>
      <c r="I24" s="16">
        <v>46481</v>
      </c>
      <c r="J24" s="16">
        <v>30000</v>
      </c>
      <c r="K24" s="16">
        <v>37102</v>
      </c>
      <c r="L24" s="16">
        <v>42910</v>
      </c>
      <c r="M24" s="16">
        <v>40000</v>
      </c>
      <c r="N24" s="16">
        <f t="shared" si="1"/>
        <v>10000</v>
      </c>
    </row>
    <row r="25" spans="1:14" ht="18.75" thickBot="1" x14ac:dyDescent="0.3">
      <c r="A25" s="38">
        <v>217</v>
      </c>
      <c r="B25" s="38" t="s">
        <v>59</v>
      </c>
      <c r="C25" s="16">
        <v>500</v>
      </c>
      <c r="D25" s="16">
        <v>900</v>
      </c>
      <c r="E25" s="16">
        <v>675</v>
      </c>
      <c r="F25" s="16">
        <v>600</v>
      </c>
      <c r="G25" s="16">
        <v>750</v>
      </c>
      <c r="H25" s="16">
        <f t="shared" si="0"/>
        <v>-75</v>
      </c>
      <c r="I25" s="16">
        <v>675</v>
      </c>
      <c r="J25" s="16">
        <v>675</v>
      </c>
      <c r="K25" s="16">
        <v>450</v>
      </c>
      <c r="L25" s="16">
        <v>675</v>
      </c>
      <c r="M25" s="16">
        <v>675</v>
      </c>
      <c r="N25" s="16">
        <f t="shared" si="1"/>
        <v>0</v>
      </c>
    </row>
    <row r="26" spans="1:14" ht="18.75" thickBot="1" x14ac:dyDescent="0.3">
      <c r="A26" s="16">
        <v>218</v>
      </c>
      <c r="B26" s="16" t="s">
        <v>20</v>
      </c>
      <c r="C26" s="38">
        <v>8000</v>
      </c>
      <c r="D26" s="38">
        <v>7658</v>
      </c>
      <c r="E26" s="38">
        <v>5000</v>
      </c>
      <c r="F26" s="38">
        <v>5455</v>
      </c>
      <c r="G26" s="38">
        <v>6455</v>
      </c>
      <c r="H26" s="38">
        <f t="shared" si="0"/>
        <v>-1455</v>
      </c>
      <c r="I26" s="38">
        <v>6301</v>
      </c>
      <c r="J26" s="38">
        <v>5000</v>
      </c>
      <c r="K26" s="38">
        <v>7121</v>
      </c>
      <c r="L26" s="38">
        <v>8000</v>
      </c>
      <c r="M26" s="38">
        <v>5000</v>
      </c>
      <c r="N26" s="38">
        <f t="shared" si="1"/>
        <v>0</v>
      </c>
    </row>
    <row r="27" spans="1:14" ht="18.75" thickBot="1" x14ac:dyDescent="0.3">
      <c r="A27" s="4" t="s">
        <v>60</v>
      </c>
      <c r="B27" s="4"/>
      <c r="C27" s="39">
        <f t="shared" ref="C27:J27" si="2">SUM(C7:C26)</f>
        <v>2039949</v>
      </c>
      <c r="D27" s="39">
        <f t="shared" si="2"/>
        <v>1971396</v>
      </c>
      <c r="E27" s="39">
        <f t="shared" si="2"/>
        <v>2042741</v>
      </c>
      <c r="F27" s="39">
        <f t="shared" si="2"/>
        <v>1819946.13</v>
      </c>
      <c r="G27" s="39">
        <f t="shared" si="2"/>
        <v>2026992.42</v>
      </c>
      <c r="H27" s="39">
        <f t="shared" si="2"/>
        <v>15748.580000000002</v>
      </c>
      <c r="I27" s="39">
        <f t="shared" si="2"/>
        <v>2053659</v>
      </c>
      <c r="J27" s="39">
        <f t="shared" si="2"/>
        <v>1918474</v>
      </c>
      <c r="K27" s="39">
        <f>SUM(K7:K26)</f>
        <v>1514161</v>
      </c>
      <c r="L27" s="39">
        <f>SUM(L7:L26)</f>
        <v>2045295</v>
      </c>
      <c r="M27" s="39">
        <f t="shared" ref="M27" si="3">SUM(M7:M26)</f>
        <v>1997022</v>
      </c>
      <c r="N27" s="39">
        <f t="shared" si="1"/>
        <v>78548</v>
      </c>
    </row>
    <row r="28" spans="1:14" ht="18.75" thickBot="1" x14ac:dyDescent="0.3">
      <c r="A28" s="40">
        <v>301</v>
      </c>
      <c r="B28" s="40" t="s">
        <v>61</v>
      </c>
      <c r="C28" s="40">
        <v>65000</v>
      </c>
      <c r="D28" s="40">
        <v>59046</v>
      </c>
      <c r="E28" s="40">
        <v>56450</v>
      </c>
      <c r="F28" s="40">
        <v>52180.88</v>
      </c>
      <c r="G28" s="40">
        <v>56451</v>
      </c>
      <c r="H28" s="16">
        <f t="shared" ref="H28:H53" si="4">+E28-G28</f>
        <v>-1</v>
      </c>
      <c r="I28" s="17">
        <v>56450</v>
      </c>
      <c r="J28" s="40">
        <v>65000</v>
      </c>
      <c r="K28" s="40">
        <v>42692</v>
      </c>
      <c r="L28" s="40">
        <v>65000</v>
      </c>
      <c r="M28" s="40">
        <f>65000*1.02</f>
        <v>66300</v>
      </c>
      <c r="N28" s="40">
        <f t="shared" si="1"/>
        <v>1300</v>
      </c>
    </row>
    <row r="29" spans="1:14" ht="18.75" thickBot="1" x14ac:dyDescent="0.3">
      <c r="A29" s="40" t="s">
        <v>62</v>
      </c>
      <c r="B29" s="40" t="s">
        <v>63</v>
      </c>
      <c r="C29" s="16">
        <v>5000</v>
      </c>
      <c r="D29" s="16">
        <v>5000</v>
      </c>
      <c r="E29" s="16">
        <v>5000</v>
      </c>
      <c r="F29" s="16">
        <v>5000</v>
      </c>
      <c r="G29" s="16">
        <v>5000</v>
      </c>
      <c r="H29" s="16">
        <f t="shared" si="4"/>
        <v>0</v>
      </c>
      <c r="I29" s="16">
        <v>5000</v>
      </c>
      <c r="J29" s="16">
        <v>0</v>
      </c>
      <c r="K29" s="16"/>
      <c r="L29" s="16"/>
      <c r="M29" s="16">
        <v>0</v>
      </c>
      <c r="N29" s="16">
        <f t="shared" si="1"/>
        <v>0</v>
      </c>
    </row>
    <row r="30" spans="1:14" ht="18.75" thickBot="1" x14ac:dyDescent="0.3">
      <c r="A30" s="40">
        <v>302</v>
      </c>
      <c r="B30" s="40" t="s">
        <v>64</v>
      </c>
      <c r="C30" s="16">
        <v>4000</v>
      </c>
      <c r="D30" s="16">
        <f>0</f>
        <v>0</v>
      </c>
      <c r="E30" s="16">
        <v>4000</v>
      </c>
      <c r="F30" s="16"/>
      <c r="G30" s="16">
        <v>0</v>
      </c>
      <c r="H30" s="16">
        <f t="shared" si="4"/>
        <v>4000</v>
      </c>
      <c r="I30" s="16"/>
      <c r="J30" s="16">
        <v>160000</v>
      </c>
      <c r="K30" s="16">
        <v>0</v>
      </c>
      <c r="L30" s="16"/>
      <c r="M30" s="16">
        <v>100000</v>
      </c>
      <c r="N30" s="16">
        <f t="shared" si="1"/>
        <v>-60000</v>
      </c>
    </row>
    <row r="31" spans="1:14" ht="18.75" thickBot="1" x14ac:dyDescent="0.3">
      <c r="A31" s="40">
        <v>303</v>
      </c>
      <c r="B31" s="40" t="s">
        <v>65</v>
      </c>
      <c r="C31" s="13">
        <v>5000</v>
      </c>
      <c r="D31" s="13">
        <v>2814</v>
      </c>
      <c r="E31" s="13">
        <v>3000</v>
      </c>
      <c r="F31" s="13"/>
      <c r="G31" s="13">
        <v>0</v>
      </c>
      <c r="H31" s="16">
        <f t="shared" si="4"/>
        <v>3000</v>
      </c>
      <c r="I31" s="16">
        <v>0</v>
      </c>
      <c r="J31" s="13">
        <v>2500</v>
      </c>
      <c r="K31" s="13">
        <v>378</v>
      </c>
      <c r="L31" s="13">
        <v>500</v>
      </c>
      <c r="M31" s="13">
        <v>2500</v>
      </c>
      <c r="N31" s="13">
        <f t="shared" si="1"/>
        <v>0</v>
      </c>
    </row>
    <row r="32" spans="1:14" ht="18.75" thickBot="1" x14ac:dyDescent="0.3">
      <c r="A32" s="40">
        <v>304</v>
      </c>
      <c r="B32" s="40" t="s">
        <v>66</v>
      </c>
      <c r="C32" s="16">
        <v>3000</v>
      </c>
      <c r="D32" s="13">
        <v>4241</v>
      </c>
      <c r="E32" s="13">
        <v>3000</v>
      </c>
      <c r="F32" s="13">
        <f>1407.22</f>
        <v>1407.22</v>
      </c>
      <c r="G32" s="13">
        <v>1707</v>
      </c>
      <c r="H32" s="16">
        <f t="shared" si="4"/>
        <v>1293</v>
      </c>
      <c r="I32" s="16"/>
      <c r="J32" s="13">
        <v>3000</v>
      </c>
      <c r="K32" s="13">
        <v>1958</v>
      </c>
      <c r="L32" s="13">
        <v>2200</v>
      </c>
      <c r="M32" s="13">
        <v>2500</v>
      </c>
      <c r="N32" s="13">
        <f t="shared" si="1"/>
        <v>-500</v>
      </c>
    </row>
    <row r="33" spans="1:14" ht="18.75" thickBot="1" x14ac:dyDescent="0.3">
      <c r="A33" s="40">
        <v>305</v>
      </c>
      <c r="B33" s="40" t="s">
        <v>67</v>
      </c>
      <c r="C33" s="13">
        <v>2700</v>
      </c>
      <c r="D33" s="16">
        <v>2130</v>
      </c>
      <c r="E33" s="16">
        <v>2700</v>
      </c>
      <c r="F33" s="16">
        <f>621.16</f>
        <v>621.16</v>
      </c>
      <c r="G33" s="16">
        <v>1027</v>
      </c>
      <c r="H33" s="16">
        <f t="shared" si="4"/>
        <v>1673</v>
      </c>
      <c r="I33" s="16">
        <v>1289</v>
      </c>
      <c r="J33" s="16">
        <v>2700</v>
      </c>
      <c r="K33" s="16">
        <v>653</v>
      </c>
      <c r="L33" s="16">
        <v>1959</v>
      </c>
      <c r="M33" s="16">
        <v>2700</v>
      </c>
      <c r="N33" s="16">
        <f t="shared" si="1"/>
        <v>0</v>
      </c>
    </row>
    <row r="34" spans="1:14" ht="18.75" thickBot="1" x14ac:dyDescent="0.3">
      <c r="A34" s="40">
        <v>306</v>
      </c>
      <c r="B34" s="40" t="s">
        <v>68</v>
      </c>
      <c r="C34" s="16">
        <v>5500</v>
      </c>
      <c r="D34" s="16">
        <f>0</f>
        <v>0</v>
      </c>
      <c r="E34" s="16">
        <v>5500</v>
      </c>
      <c r="F34" s="16">
        <f>2821.4</f>
        <v>2821.4</v>
      </c>
      <c r="G34" s="16">
        <v>2821</v>
      </c>
      <c r="H34" s="16">
        <f t="shared" si="4"/>
        <v>2679</v>
      </c>
      <c r="I34" s="16">
        <v>2821</v>
      </c>
      <c r="J34" s="16">
        <v>5500</v>
      </c>
      <c r="K34" s="16">
        <v>4036</v>
      </c>
      <c r="L34" s="16">
        <v>4036</v>
      </c>
      <c r="M34" s="16">
        <f>5500*1.02</f>
        <v>5610</v>
      </c>
      <c r="N34" s="16">
        <f t="shared" si="1"/>
        <v>110</v>
      </c>
    </row>
    <row r="35" spans="1:14" ht="18.75" thickBot="1" x14ac:dyDescent="0.3">
      <c r="A35" s="40">
        <v>307</v>
      </c>
      <c r="B35" s="40" t="s">
        <v>69</v>
      </c>
      <c r="C35" s="13">
        <v>8700</v>
      </c>
      <c r="D35" s="13">
        <v>9032</v>
      </c>
      <c r="E35" s="13">
        <v>9000</v>
      </c>
      <c r="F35" s="13">
        <v>9035.9500000000007</v>
      </c>
      <c r="G35" s="13">
        <v>10038</v>
      </c>
      <c r="H35" s="16">
        <f t="shared" si="4"/>
        <v>-1038</v>
      </c>
      <c r="I35" s="16">
        <v>9756</v>
      </c>
      <c r="J35" s="13">
        <v>9000</v>
      </c>
      <c r="K35" s="13">
        <v>7532</v>
      </c>
      <c r="L35" s="13">
        <v>8532</v>
      </c>
      <c r="M35" s="13">
        <v>9500</v>
      </c>
      <c r="N35" s="13">
        <f t="shared" si="1"/>
        <v>500</v>
      </c>
    </row>
    <row r="36" spans="1:14" ht="18.75" thickBot="1" x14ac:dyDescent="0.3">
      <c r="A36" s="40">
        <v>308</v>
      </c>
      <c r="B36" s="40" t="s">
        <v>70</v>
      </c>
      <c r="C36" s="16">
        <v>300</v>
      </c>
      <c r="D36" s="16">
        <f>0</f>
        <v>0</v>
      </c>
      <c r="E36" s="16">
        <v>300</v>
      </c>
      <c r="F36" s="16">
        <f>526</f>
        <v>526</v>
      </c>
      <c r="G36" s="16">
        <v>526</v>
      </c>
      <c r="H36" s="16">
        <f t="shared" si="4"/>
        <v>-226</v>
      </c>
      <c r="I36" s="16">
        <v>0</v>
      </c>
      <c r="J36" s="16">
        <v>500</v>
      </c>
      <c r="K36" s="16">
        <v>0</v>
      </c>
      <c r="L36" s="16">
        <v>0</v>
      </c>
      <c r="M36" s="16">
        <v>500</v>
      </c>
      <c r="N36" s="16">
        <f t="shared" si="1"/>
        <v>0</v>
      </c>
    </row>
    <row r="37" spans="1:14" ht="18.75" thickBot="1" x14ac:dyDescent="0.3">
      <c r="A37" s="40">
        <v>309</v>
      </c>
      <c r="B37" s="40" t="s">
        <v>71</v>
      </c>
      <c r="C37" s="13">
        <v>250000</v>
      </c>
      <c r="D37" s="13">
        <v>231915</v>
      </c>
      <c r="E37" s="13">
        <v>235000</v>
      </c>
      <c r="F37" s="13">
        <f>55635</f>
        <v>55635</v>
      </c>
      <c r="G37" s="13">
        <v>226349</v>
      </c>
      <c r="H37" s="16">
        <f t="shared" si="4"/>
        <v>8651</v>
      </c>
      <c r="I37" s="16">
        <v>226348</v>
      </c>
      <c r="J37" s="13">
        <v>228809</v>
      </c>
      <c r="K37" s="13">
        <v>56904</v>
      </c>
      <c r="L37" s="13">
        <v>228000</v>
      </c>
      <c r="M37" s="13">
        <v>262000</v>
      </c>
      <c r="N37" s="13">
        <f t="shared" si="1"/>
        <v>33191</v>
      </c>
    </row>
    <row r="38" spans="1:14" ht="18.75" thickBot="1" x14ac:dyDescent="0.3">
      <c r="A38" s="40">
        <v>310</v>
      </c>
      <c r="B38" s="40" t="s">
        <v>72</v>
      </c>
      <c r="C38" s="13">
        <v>87000</v>
      </c>
      <c r="D38" s="13">
        <v>90181</v>
      </c>
      <c r="E38" s="13">
        <v>80000</v>
      </c>
      <c r="F38" s="13">
        <v>75135.34</v>
      </c>
      <c r="G38" s="13">
        <v>83695</v>
      </c>
      <c r="H38" s="16">
        <f t="shared" si="4"/>
        <v>-3695</v>
      </c>
      <c r="I38" s="16">
        <v>83695</v>
      </c>
      <c r="J38" s="13">
        <v>84000</v>
      </c>
      <c r="K38" s="13">
        <v>65179</v>
      </c>
      <c r="L38" s="13">
        <v>85000</v>
      </c>
      <c r="M38" s="13">
        <v>90000</v>
      </c>
      <c r="N38" s="13">
        <f t="shared" si="1"/>
        <v>6000</v>
      </c>
    </row>
    <row r="39" spans="1:14" ht="18" x14ac:dyDescent="0.25">
      <c r="A39" s="40">
        <v>311</v>
      </c>
      <c r="B39" s="40" t="s">
        <v>73</v>
      </c>
      <c r="C39" s="16">
        <v>2000</v>
      </c>
      <c r="D39" s="16">
        <v>691</v>
      </c>
      <c r="E39" s="16">
        <v>2000</v>
      </c>
      <c r="F39" s="16">
        <v>621.39</v>
      </c>
      <c r="G39" s="16">
        <v>678</v>
      </c>
      <c r="H39" s="16">
        <f t="shared" si="4"/>
        <v>1322</v>
      </c>
      <c r="I39" s="16">
        <v>678</v>
      </c>
      <c r="J39" s="16">
        <v>1900</v>
      </c>
      <c r="K39" s="16">
        <v>538</v>
      </c>
      <c r="L39" s="16">
        <v>645</v>
      </c>
      <c r="M39" s="16">
        <v>1900</v>
      </c>
      <c r="N39" s="16">
        <f t="shared" si="1"/>
        <v>0</v>
      </c>
    </row>
    <row r="40" spans="1:14" ht="18" x14ac:dyDescent="0.25">
      <c r="A40" s="13">
        <v>312</v>
      </c>
      <c r="B40" s="13" t="s">
        <v>74</v>
      </c>
      <c r="C40" s="13">
        <v>650000</v>
      </c>
      <c r="D40" s="13">
        <v>664654</v>
      </c>
      <c r="E40" s="13">
        <v>650000</v>
      </c>
      <c r="F40" s="13">
        <v>655781.21</v>
      </c>
      <c r="G40" s="13">
        <v>655781.21</v>
      </c>
      <c r="H40" s="16">
        <f t="shared" si="4"/>
        <v>-5781.2099999999627</v>
      </c>
      <c r="I40" s="16">
        <v>655781</v>
      </c>
      <c r="J40" s="13">
        <v>637000</v>
      </c>
      <c r="K40" s="13">
        <v>607471</v>
      </c>
      <c r="L40" s="13">
        <v>662633</v>
      </c>
      <c r="M40" s="13">
        <v>675000</v>
      </c>
      <c r="N40" s="13">
        <f t="shared" si="1"/>
        <v>38000</v>
      </c>
    </row>
    <row r="41" spans="1:14" ht="18" x14ac:dyDescent="0.25">
      <c r="A41" s="13" t="s">
        <v>75</v>
      </c>
      <c r="B41" s="13" t="s">
        <v>76</v>
      </c>
      <c r="C41" s="13">
        <v>18000</v>
      </c>
      <c r="D41" s="13">
        <v>13649</v>
      </c>
      <c r="E41" s="13">
        <v>18000</v>
      </c>
      <c r="F41" s="13">
        <f>19864.8</f>
        <v>19864.8</v>
      </c>
      <c r="G41" s="13">
        <v>19864.8</v>
      </c>
      <c r="H41" s="16">
        <f t="shared" si="4"/>
        <v>-1864.7999999999993</v>
      </c>
      <c r="I41" s="16">
        <v>19864</v>
      </c>
      <c r="J41" s="13">
        <v>20000</v>
      </c>
      <c r="K41" s="13">
        <v>23081</v>
      </c>
      <c r="L41" s="13">
        <v>23081</v>
      </c>
      <c r="M41" s="13">
        <v>24000</v>
      </c>
      <c r="N41" s="13">
        <f t="shared" si="1"/>
        <v>4000</v>
      </c>
    </row>
    <row r="42" spans="1:14" ht="18" x14ac:dyDescent="0.25">
      <c r="A42" s="13">
        <v>313</v>
      </c>
      <c r="B42" s="13" t="s">
        <v>77</v>
      </c>
      <c r="C42" s="13">
        <v>1000</v>
      </c>
      <c r="D42" s="13">
        <v>1073</v>
      </c>
      <c r="E42" s="13">
        <v>1000</v>
      </c>
      <c r="F42" s="13">
        <f>760</f>
        <v>760</v>
      </c>
      <c r="G42" s="13">
        <v>947</v>
      </c>
      <c r="H42" s="16">
        <f t="shared" si="4"/>
        <v>53</v>
      </c>
      <c r="I42" s="16">
        <v>934</v>
      </c>
      <c r="J42" s="13">
        <v>1000</v>
      </c>
      <c r="K42" s="13">
        <v>481</v>
      </c>
      <c r="L42" s="13">
        <v>636</v>
      </c>
      <c r="M42" s="13">
        <v>1000</v>
      </c>
      <c r="N42" s="13">
        <f t="shared" si="1"/>
        <v>0</v>
      </c>
    </row>
    <row r="43" spans="1:14" ht="18" x14ac:dyDescent="0.25">
      <c r="A43" s="13">
        <v>314</v>
      </c>
      <c r="B43" s="13" t="s">
        <v>78</v>
      </c>
      <c r="C43" s="13">
        <v>542000</v>
      </c>
      <c r="D43" s="13">
        <v>489957</v>
      </c>
      <c r="E43" s="13">
        <v>405000</v>
      </c>
      <c r="F43" s="13">
        <v>361497.62</v>
      </c>
      <c r="G43" s="13">
        <v>394361</v>
      </c>
      <c r="H43" s="16">
        <f t="shared" si="4"/>
        <v>10639</v>
      </c>
      <c r="I43" s="16">
        <v>372854</v>
      </c>
      <c r="J43" s="13">
        <v>335000</v>
      </c>
      <c r="K43" s="13">
        <v>284067</v>
      </c>
      <c r="L43" s="13">
        <v>349619</v>
      </c>
      <c r="M43" s="13">
        <v>340000</v>
      </c>
      <c r="N43" s="13">
        <f t="shared" si="1"/>
        <v>5000</v>
      </c>
    </row>
    <row r="44" spans="1:14" ht="18" x14ac:dyDescent="0.25">
      <c r="A44" s="16">
        <v>315</v>
      </c>
      <c r="B44" s="16" t="s">
        <v>79</v>
      </c>
      <c r="C44" s="16">
        <v>2000</v>
      </c>
      <c r="D44" s="16">
        <f>0</f>
        <v>0</v>
      </c>
      <c r="E44" s="16">
        <v>2000</v>
      </c>
      <c r="F44" s="16"/>
      <c r="G44" s="16">
        <v>0</v>
      </c>
      <c r="H44" s="16">
        <f t="shared" si="4"/>
        <v>2000</v>
      </c>
      <c r="I44" s="16"/>
      <c r="J44" s="16"/>
      <c r="K44" s="16"/>
      <c r="L44" s="16"/>
      <c r="M44" s="16"/>
      <c r="N44" s="16">
        <f t="shared" si="1"/>
        <v>0</v>
      </c>
    </row>
    <row r="45" spans="1:14" ht="18" x14ac:dyDescent="0.25">
      <c r="A45" s="13">
        <v>316</v>
      </c>
      <c r="B45" s="13" t="s">
        <v>80</v>
      </c>
      <c r="C45" s="13">
        <v>124700</v>
      </c>
      <c r="D45" s="13">
        <v>119334</v>
      </c>
      <c r="E45" s="13">
        <v>120000</v>
      </c>
      <c r="F45" s="13">
        <v>110912.59</v>
      </c>
      <c r="G45" s="13">
        <v>120942</v>
      </c>
      <c r="H45" s="16">
        <f t="shared" si="4"/>
        <v>-942</v>
      </c>
      <c r="I45" s="16">
        <v>121159</v>
      </c>
      <c r="J45" s="13">
        <v>110000</v>
      </c>
      <c r="K45" s="13">
        <v>85641</v>
      </c>
      <c r="L45" s="13">
        <v>118928</v>
      </c>
      <c r="M45" s="13">
        <v>120000</v>
      </c>
      <c r="N45" s="13">
        <f t="shared" si="1"/>
        <v>10000</v>
      </c>
    </row>
    <row r="46" spans="1:14" ht="18" x14ac:dyDescent="0.25">
      <c r="A46" s="13" t="s">
        <v>81</v>
      </c>
      <c r="B46" s="13" t="s">
        <v>82</v>
      </c>
      <c r="C46" s="13">
        <v>4000</v>
      </c>
      <c r="D46" s="13">
        <v>2283</v>
      </c>
      <c r="E46" s="13">
        <v>3000</v>
      </c>
      <c r="F46" s="13">
        <v>2082.8000000000002</v>
      </c>
      <c r="G46" s="13">
        <v>2281</v>
      </c>
      <c r="H46" s="16">
        <f t="shared" si="4"/>
        <v>719</v>
      </c>
      <c r="I46" s="16">
        <v>2669</v>
      </c>
      <c r="J46" s="13">
        <v>2500</v>
      </c>
      <c r="K46" s="13">
        <v>6599</v>
      </c>
      <c r="L46" s="13">
        <v>6599</v>
      </c>
      <c r="M46" s="13">
        <f>(M28+M7+M8+M9)*0.0034-21</f>
        <v>5418.1397999999999</v>
      </c>
      <c r="N46" s="13">
        <f t="shared" si="1"/>
        <v>2918.1397999999999</v>
      </c>
    </row>
    <row r="47" spans="1:14" ht="18" x14ac:dyDescent="0.25">
      <c r="A47" s="16">
        <v>317</v>
      </c>
      <c r="B47" s="16" t="s">
        <v>83</v>
      </c>
      <c r="C47" s="16">
        <v>5000</v>
      </c>
      <c r="D47" s="16">
        <v>2320</v>
      </c>
      <c r="E47" s="16">
        <v>5000</v>
      </c>
      <c r="F47" s="16">
        <f>1768</f>
        <v>1768</v>
      </c>
      <c r="G47" s="16">
        <v>4988</v>
      </c>
      <c r="H47" s="16">
        <f t="shared" si="4"/>
        <v>12</v>
      </c>
      <c r="I47" s="16">
        <v>4166</v>
      </c>
      <c r="J47" s="16">
        <v>5000</v>
      </c>
      <c r="K47" s="16">
        <v>3220</v>
      </c>
      <c r="L47" s="16">
        <v>5000</v>
      </c>
      <c r="M47" s="16">
        <v>6700</v>
      </c>
      <c r="N47" s="16">
        <f t="shared" si="1"/>
        <v>1700</v>
      </c>
    </row>
    <row r="48" spans="1:14" ht="18" x14ac:dyDescent="0.25">
      <c r="A48" s="16">
        <v>318</v>
      </c>
      <c r="B48" s="16" t="s">
        <v>84</v>
      </c>
      <c r="C48" s="16"/>
      <c r="D48" s="16">
        <f>0</f>
        <v>0</v>
      </c>
      <c r="E48" s="16">
        <f>0</f>
        <v>0</v>
      </c>
      <c r="F48" s="16"/>
      <c r="G48" s="16">
        <v>0</v>
      </c>
      <c r="H48" s="16">
        <f t="shared" si="4"/>
        <v>0</v>
      </c>
      <c r="I48" s="16"/>
      <c r="J48" s="16">
        <f>0</f>
        <v>0</v>
      </c>
      <c r="K48" s="16"/>
      <c r="L48" s="16"/>
      <c r="M48" s="16">
        <f>0</f>
        <v>0</v>
      </c>
      <c r="N48" s="16">
        <f t="shared" si="1"/>
        <v>0</v>
      </c>
    </row>
    <row r="49" spans="1:15" ht="18" x14ac:dyDescent="0.25">
      <c r="A49" s="13">
        <v>319</v>
      </c>
      <c r="B49" s="13" t="s">
        <v>85</v>
      </c>
      <c r="C49" s="13">
        <v>6000</v>
      </c>
      <c r="D49" s="13">
        <v>16766</v>
      </c>
      <c r="E49" s="13">
        <v>6500</v>
      </c>
      <c r="F49" s="13">
        <v>16009.99</v>
      </c>
      <c r="G49" s="13">
        <v>22010</v>
      </c>
      <c r="H49" s="16">
        <f t="shared" si="4"/>
        <v>-15510</v>
      </c>
      <c r="I49" s="16">
        <v>22136</v>
      </c>
      <c r="J49" s="13">
        <v>10000</v>
      </c>
      <c r="K49" s="13">
        <v>18670</v>
      </c>
      <c r="L49" s="13">
        <v>18670</v>
      </c>
      <c r="M49" s="13">
        <v>15000</v>
      </c>
      <c r="N49" s="13">
        <f t="shared" si="1"/>
        <v>5000</v>
      </c>
    </row>
    <row r="50" spans="1:15" ht="18" x14ac:dyDescent="0.25">
      <c r="A50" s="13">
        <v>320</v>
      </c>
      <c r="B50" s="13" t="s">
        <v>86</v>
      </c>
      <c r="C50" s="13">
        <v>22500</v>
      </c>
      <c r="D50" s="13">
        <v>25955</v>
      </c>
      <c r="E50" s="13">
        <v>22500</v>
      </c>
      <c r="F50" s="13">
        <v>22264.16</v>
      </c>
      <c r="G50" s="13">
        <v>24344</v>
      </c>
      <c r="H50" s="16">
        <f t="shared" si="4"/>
        <v>-1844</v>
      </c>
      <c r="I50" s="16">
        <v>24344</v>
      </c>
      <c r="J50" s="13">
        <v>20000</v>
      </c>
      <c r="K50" s="13">
        <v>21438</v>
      </c>
      <c r="L50" s="13">
        <v>25725</v>
      </c>
      <c r="M50" s="13">
        <v>26000</v>
      </c>
      <c r="N50" s="13">
        <f t="shared" si="1"/>
        <v>6000</v>
      </c>
    </row>
    <row r="51" spans="1:15" ht="18" x14ac:dyDescent="0.25">
      <c r="A51" s="16">
        <v>321</v>
      </c>
      <c r="B51" s="16" t="s">
        <v>87</v>
      </c>
      <c r="C51" s="16">
        <v>4000</v>
      </c>
      <c r="D51" s="16">
        <f>0</f>
        <v>0</v>
      </c>
      <c r="E51" s="16">
        <v>400</v>
      </c>
      <c r="F51" s="16"/>
      <c r="G51" s="16">
        <v>0</v>
      </c>
      <c r="H51" s="16">
        <f t="shared" si="4"/>
        <v>400</v>
      </c>
      <c r="I51" s="16">
        <v>0</v>
      </c>
      <c r="J51" s="16"/>
      <c r="K51" s="16"/>
      <c r="L51" s="16"/>
      <c r="M51" s="16"/>
      <c r="N51" s="16">
        <f t="shared" si="1"/>
        <v>0</v>
      </c>
    </row>
    <row r="52" spans="1:15" ht="18" x14ac:dyDescent="0.25">
      <c r="A52" s="16">
        <v>322</v>
      </c>
      <c r="B52" s="16" t="s">
        <v>88</v>
      </c>
      <c r="C52" s="16">
        <v>9000</v>
      </c>
      <c r="D52" s="16">
        <v>8100</v>
      </c>
      <c r="E52" s="16">
        <v>9000</v>
      </c>
      <c r="F52" s="16">
        <v>3600</v>
      </c>
      <c r="G52" s="16">
        <v>3600</v>
      </c>
      <c r="H52" s="16">
        <f t="shared" si="4"/>
        <v>5400</v>
      </c>
      <c r="I52" s="16">
        <v>9000</v>
      </c>
      <c r="J52" s="16">
        <v>9000</v>
      </c>
      <c r="K52" s="16">
        <v>6250</v>
      </c>
      <c r="L52" s="16">
        <v>9000</v>
      </c>
      <c r="M52" s="16">
        <v>9000</v>
      </c>
      <c r="N52" s="16">
        <f t="shared" si="1"/>
        <v>0</v>
      </c>
    </row>
    <row r="53" spans="1:15" ht="18" x14ac:dyDescent="0.25">
      <c r="A53" s="16">
        <v>323</v>
      </c>
      <c r="B53" s="16" t="s">
        <v>89</v>
      </c>
      <c r="C53" s="16"/>
      <c r="D53" s="16">
        <f>0</f>
        <v>0</v>
      </c>
      <c r="E53" s="16">
        <f>0</f>
        <v>0</v>
      </c>
      <c r="F53" s="16"/>
      <c r="G53" s="16">
        <v>0</v>
      </c>
      <c r="H53" s="16">
        <f t="shared" si="4"/>
        <v>0</v>
      </c>
      <c r="I53" s="16"/>
      <c r="J53" s="16">
        <f>0</f>
        <v>0</v>
      </c>
      <c r="K53" s="16"/>
      <c r="L53" s="16"/>
      <c r="M53" s="16">
        <f>0</f>
        <v>0</v>
      </c>
      <c r="N53" s="16">
        <f t="shared" si="1"/>
        <v>0</v>
      </c>
    </row>
    <row r="54" spans="1:15" ht="18.75" thickBot="1" x14ac:dyDescent="0.3">
      <c r="B54" s="29" t="s">
        <v>90</v>
      </c>
      <c r="C54" s="41">
        <f t="shared" ref="C54:E54" si="5">SUM(C28:C53)</f>
        <v>1826400</v>
      </c>
      <c r="D54" s="41">
        <f t="shared" si="5"/>
        <v>1749141</v>
      </c>
      <c r="E54" s="41">
        <f t="shared" si="5"/>
        <v>1648350</v>
      </c>
      <c r="F54" s="41">
        <f t="shared" ref="F54:J54" si="6">SUM(F28:F53)</f>
        <v>1397525.5100000002</v>
      </c>
      <c r="G54" s="41">
        <f t="shared" si="6"/>
        <v>1637411.01</v>
      </c>
      <c r="H54" s="41">
        <f t="shared" si="6"/>
        <v>10938.990000000038</v>
      </c>
      <c r="I54" s="41">
        <f t="shared" si="6"/>
        <v>1618944</v>
      </c>
      <c r="J54" s="41">
        <f t="shared" si="6"/>
        <v>1712409</v>
      </c>
      <c r="K54" s="41">
        <f>SUM(K28:K53)</f>
        <v>1236788</v>
      </c>
      <c r="L54" s="41">
        <f>SUM(L28:L53)</f>
        <v>1615763</v>
      </c>
      <c r="M54" s="41">
        <f>SUM(M28:M53)</f>
        <v>1765628.1398</v>
      </c>
      <c r="N54" s="41">
        <f t="shared" si="1"/>
        <v>53219.139800000004</v>
      </c>
    </row>
    <row r="55" spans="1:15" ht="15.75" thickBot="1" x14ac:dyDescent="0.3"/>
    <row r="56" spans="1:15" ht="23.25" customHeight="1" thickBot="1" x14ac:dyDescent="0.3">
      <c r="B56" s="29" t="s">
        <v>91</v>
      </c>
      <c r="C56" s="42">
        <f t="shared" ref="C56:K56" si="7">+C54+C27</f>
        <v>3866349</v>
      </c>
      <c r="D56" s="42">
        <f t="shared" si="7"/>
        <v>3720537</v>
      </c>
      <c r="E56" s="42">
        <f t="shared" si="7"/>
        <v>3691091</v>
      </c>
      <c r="F56" s="42">
        <f t="shared" si="7"/>
        <v>3217471.64</v>
      </c>
      <c r="G56" s="42">
        <f t="shared" si="7"/>
        <v>3664403.4299999997</v>
      </c>
      <c r="H56" s="43">
        <f t="shared" si="7"/>
        <v>26687.57000000004</v>
      </c>
      <c r="I56" s="42">
        <f t="shared" si="7"/>
        <v>3672603</v>
      </c>
      <c r="J56" s="43">
        <f t="shared" si="7"/>
        <v>3630883</v>
      </c>
      <c r="K56" s="43">
        <f t="shared" si="7"/>
        <v>2750949</v>
      </c>
      <c r="L56" s="43">
        <f t="shared" ref="L56:M56" si="8">+L54+L27</f>
        <v>3661058</v>
      </c>
      <c r="M56" s="43">
        <f t="shared" si="8"/>
        <v>3762650.1398</v>
      </c>
      <c r="N56" s="43">
        <f t="shared" si="1"/>
        <v>131767.1398</v>
      </c>
      <c r="O56" s="44"/>
    </row>
    <row r="57" spans="1:15" ht="15.75" thickBot="1" x14ac:dyDescent="0.3"/>
    <row r="58" spans="1:15" ht="18.75" thickBot="1" x14ac:dyDescent="0.3">
      <c r="B58" s="29" t="s">
        <v>92</v>
      </c>
      <c r="C58" s="45">
        <f>+'Revenue '!B19-Expenses!C56</f>
        <v>-130000</v>
      </c>
      <c r="D58" s="45">
        <f>+'Revenue '!C19-Expenses!D56</f>
        <v>14501</v>
      </c>
      <c r="E58" s="45">
        <f>+'Revenue '!D19-Expenses!E56</f>
        <v>-130000</v>
      </c>
      <c r="F58" s="45">
        <f>+'[1]Revenue '!E19-Expenses!F56</f>
        <v>-16715.64000000013</v>
      </c>
      <c r="G58" s="45">
        <f>+'[1]Revenue '!F19-Expenses!G56</f>
        <v>-291395.82999999961</v>
      </c>
      <c r="H58" s="45">
        <f>+'[1]Revenue '!G19+Expenses!H56</f>
        <v>-161395.82999999993</v>
      </c>
      <c r="I58" s="45">
        <f>+'Revenue '!H19-Expenses!J56</f>
        <v>-253277</v>
      </c>
      <c r="J58" s="45">
        <f>+'Revenue '!K19-Expenses!J56</f>
        <v>0</v>
      </c>
      <c r="K58" s="45">
        <f>+'Revenue '!L19-Expenses!K56</f>
        <v>544862</v>
      </c>
      <c r="L58" s="45">
        <f>+'Revenue '!M19-Expenses!L56</f>
        <v>-5216</v>
      </c>
      <c r="M58" s="45">
        <f>+'Revenue '!N19-Expenses!M56</f>
        <v>-0.13980000000447035</v>
      </c>
      <c r="N58" s="45">
        <f>+'Revenue '!O19-Expenses!N56</f>
        <v>-0.13980000000447035</v>
      </c>
    </row>
    <row r="59" spans="1:15" x14ac:dyDescent="0.25">
      <c r="M59" s="46"/>
      <c r="N59" s="46"/>
    </row>
    <row r="61" spans="1:15" x14ac:dyDescent="0.25">
      <c r="J61" s="46"/>
      <c r="K61" s="46"/>
      <c r="L61" s="46"/>
    </row>
  </sheetData>
  <mergeCells count="3">
    <mergeCell ref="A4:A5"/>
    <mergeCell ref="B4:B5"/>
    <mergeCell ref="G4:G5"/>
  </mergeCells>
  <pageMargins left="0.25" right="0.2" top="0.5" bottom="0.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 </vt:lpstr>
      <vt:lpstr>Expenses</vt:lpstr>
      <vt:lpstr>Expenses!Print_Area</vt:lpstr>
      <vt:lpstr>'Revenue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Yogman</dc:creator>
  <cp:lastModifiedBy>Stephen Altieri</cp:lastModifiedBy>
  <cp:lastPrinted>2021-10-13T16:31:29Z</cp:lastPrinted>
  <dcterms:created xsi:type="dcterms:W3CDTF">2021-10-12T17:05:41Z</dcterms:created>
  <dcterms:modified xsi:type="dcterms:W3CDTF">2021-10-13T18:37:28Z</dcterms:modified>
</cp:coreProperties>
</file>